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330" windowHeight="3255" tabRatio="597" firstSheet="1" activeTab="1"/>
  </bookViews>
  <sheets>
    <sheet name="定義" sheetId="1" state="hidden" r:id="rId1"/>
    <sheet name="TWM consolidated" sheetId="2" r:id="rId2"/>
    <sheet name="101Q2BS" sheetId="3" state="hidden" r:id="rId3"/>
    <sheet name="101Q3BS" sheetId="4" state="hidden" r:id="rId4"/>
    <sheet name="101Q3CF" sheetId="5" state="hidden" r:id="rId5"/>
    <sheet name="101Q2CF" sheetId="6" state="hidden" r:id="rId6"/>
    <sheet name="101Q1BS" sheetId="7" state="hidden" r:id="rId7"/>
    <sheet name="101Q1CF" sheetId="8" state="hidden" r:id="rId8"/>
    <sheet name="100Q4BS" sheetId="9" state="hidden" r:id="rId9"/>
    <sheet name="100Q4CF" sheetId="10" state="hidden" r:id="rId10"/>
    <sheet name="100Q3BS" sheetId="11" state="hidden" r:id="rId11"/>
    <sheet name="100Q3CF" sheetId="12" state="hidden" r:id="rId12"/>
    <sheet name="100Q2CF" sheetId="13" state="hidden" r:id="rId13"/>
    <sheet name="100Q2BS" sheetId="14" state="hidden" r:id="rId14"/>
    <sheet name="100Q1CF" sheetId="15" state="hidden" r:id="rId15"/>
    <sheet name="100Q1BS" sheetId="16" state="hidden"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001確定版_交叉資料表">#REF!</definedName>
    <definedName name="_Key1" hidden="1">'[15]經銷'!$B$6:$AL$58</definedName>
    <definedName name="_Sort" hidden="1">'[15]經銷'!$B$6:$AL$58</definedName>
    <definedName name="a" hidden="1">{#N/A,#N/A,TRUE,"工務本部(業)";#N/A,#N/A,TRUE,"工-部辦(業)";#N/A,#N/A,TRUE,"工-設計(業)";#N/A,#N/A,TRUE,"工-工務(業)";#N/A,#N/A,TRUE,"工-網管(業)";#N/A,#N/A,TRUE,"工-一維(業)";#N/A,#N/A,TRUE,"工-二維(業)";#N/A,#N/A,TRUE,"工-三維(業)";#N/A,#N/A,TRUE,"工-四維(業)";#N/A,#N/A,TRUE,"資訊管理本部(業)";#N/A,#N/A,TRUE,"研發本部(業)"}</definedName>
    <definedName name="A100000">#REF!</definedName>
    <definedName name="AA">'[5]基本資料'!$B$1</definedName>
    <definedName name="aaa" hidden="1">{#N/A,#N/A,TRUE,"工務本部(業)";#N/A,#N/A,TRUE,"工-部辦(業)";#N/A,#N/A,TRUE,"工-設計(業)";#N/A,#N/A,TRUE,"工-工務(業)";#N/A,#N/A,TRUE,"工-網管(業)";#N/A,#N/A,TRUE,"工-一維(業)";#N/A,#N/A,TRUE,"工-二維(業)";#N/A,#N/A,TRUE,"工-三維(業)";#N/A,#N/A,TRUE,"工-四維(業)";#N/A,#N/A,TRUE,"資訊管理本部(業)";#N/A,#N/A,TRUE,"研發本部(業)"}</definedName>
    <definedName name="ABC">#REF!</definedName>
    <definedName name="Account_Description">[0]!Account_Description</definedName>
    <definedName name="Accountant" localSheetId="15">'100Q1BS'!$C$74</definedName>
    <definedName name="Accountant" localSheetId="13">'100Q2BS'!$C$74</definedName>
    <definedName name="Accountant" localSheetId="10">'100Q3BS'!$C$74</definedName>
    <definedName name="Accountant" localSheetId="8">'100Q4BS'!$C$74</definedName>
    <definedName name="Accountant" localSheetId="6">'101Q1BS'!$C$74</definedName>
    <definedName name="Accountant" localSheetId="2">'101Q2BS'!$C$74</definedName>
    <definedName name="Accountant" localSheetId="3">'101Q3BS'!$C$74</definedName>
    <definedName name="ACKEY">'[13]財產目錄'!$Z:$Z</definedName>
    <definedName name="ActCd" localSheetId="15">'100Q1BS'!$A$10</definedName>
    <definedName name="ActCd" localSheetId="13">'100Q2BS'!$A$10</definedName>
    <definedName name="ActCd" localSheetId="10">'100Q3BS'!$A$10</definedName>
    <definedName name="ActCd" localSheetId="8">'100Q4BS'!$A$10</definedName>
    <definedName name="ActCd" localSheetId="6">'101Q1BS'!$A$10</definedName>
    <definedName name="ActCd" localSheetId="2">'101Q2BS'!$A$10</definedName>
    <definedName name="ActCd" localSheetId="3">'101Q3BS'!$A$10</definedName>
    <definedName name="ActCd_P2" localSheetId="15">'100Q1BS'!$M$10</definedName>
    <definedName name="ActCd_P2" localSheetId="13">'100Q2BS'!$M$10</definedName>
    <definedName name="ActCd_P2" localSheetId="10">'100Q3BS'!$M$10</definedName>
    <definedName name="ActCd_P2" localSheetId="8">'100Q4BS'!$M$10</definedName>
    <definedName name="ActCd_P2" localSheetId="6">'101Q1BS'!$M$10</definedName>
    <definedName name="ActCd_P2" localSheetId="2">'101Q2BS'!$M$10</definedName>
    <definedName name="ActCd_P2" localSheetId="3">'101Q3BS'!$M$10</definedName>
    <definedName name="ActDesc" localSheetId="15">'100Q1BS'!$C$10</definedName>
    <definedName name="ActDesc" localSheetId="13">'100Q2BS'!$C$10</definedName>
    <definedName name="ActDesc" localSheetId="10">'100Q3BS'!$C$10</definedName>
    <definedName name="ActDesc" localSheetId="8">'100Q4BS'!$C$10</definedName>
    <definedName name="ActDesc" localSheetId="6">'101Q1BS'!$C$10</definedName>
    <definedName name="ActDesc" localSheetId="2">'101Q2BS'!$C$10</definedName>
    <definedName name="ActDesc" localSheetId="3">'101Q3BS'!$C$10</definedName>
    <definedName name="ActDesc_P2" localSheetId="15">'100Q1BS'!$O$10</definedName>
    <definedName name="ActDesc_P2" localSheetId="13">'100Q2BS'!$O$10</definedName>
    <definedName name="ActDesc_P2" localSheetId="10">'100Q3BS'!$O$10</definedName>
    <definedName name="ActDesc_P2" localSheetId="8">'100Q4BS'!$O$10</definedName>
    <definedName name="ActDesc_P2" localSheetId="6">'101Q1BS'!$O$10</definedName>
    <definedName name="ActDesc_P2" localSheetId="2">'101Q2BS'!$O$10</definedName>
    <definedName name="ActDesc_P2" localSheetId="3">'101Q3BS'!$O$10</definedName>
    <definedName name="AE"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AQ" hidden="1">{#N/A,#N/A,TRUE,"營業本部(業)";#N/A,#N/A,TRUE,"業務本部(業)";#N/A,#N/A,TRUE,"業-部辦(業)";#N/A,#N/A,TRUE,"業-北直營(業)";#N/A,#N/A,TRUE,"業-中直營(業)";#N/A,#N/A,TRUE,"業-南直營(業)";#N/A,#N/A,TRUE,"業-直銷(業)";#N/A,#N/A,TRUE,"業-經銷(業)";#N/A,#N/A,TRUE,"業-營管(業)";#N/A,#N/A,TRUE,"業-裝修(業)"}</definedName>
    <definedName name="AS2DocOpenMode" hidden="1">"AS2DocumentEdit"</definedName>
    <definedName name="assumption">[0]!assumption</definedName>
    <definedName name="attview">'[10]Tax calculations'!$A$1:$I$56</definedName>
    <definedName name="b" hidden="1">{#N/A,#N/A,TRUE,"工務本部(業)";#N/A,#N/A,TRUE,"工-部辦(業)";#N/A,#N/A,TRUE,"工-設計(業)";#N/A,#N/A,TRUE,"工-工務(業)";#N/A,#N/A,TRUE,"工-網管(業)";#N/A,#N/A,TRUE,"工-一維(業)";#N/A,#N/A,TRUE,"工-二維(業)";#N/A,#N/A,TRUE,"工-三維(業)";#N/A,#N/A,TRUE,"工-四維(業)";#N/A,#N/A,TRUE,"資訊管理本部(業)";#N/A,#N/A,TRUE,"研發本部(業)"}</definedName>
    <definedName name="base_taxes" localSheetId="3">'[10]Consolidated By C. C.'!#REF!</definedName>
    <definedName name="base_taxes" localSheetId="4">'[10]Consolidated By C. C.'!#REF!</definedName>
    <definedName name="base_taxes">'[10]Consolidated By C. C.'!#REF!</definedName>
    <definedName name="BCOST">#REF!</definedName>
    <definedName name="BGAIN">'[25]房屋'!$AI:$AI</definedName>
    <definedName name="BKEY">'[25]房屋'!$AL:$AL</definedName>
    <definedName name="BKEY業">#REF!</definedName>
    <definedName name="BPAY">#REF!</definedName>
    <definedName name="BPAYTERM" localSheetId="3">#REF!</definedName>
    <definedName name="BPAYTERM" localSheetId="4">#REF!</definedName>
    <definedName name="BPAYTERM">#REF!</definedName>
    <definedName name="BPRICE">'[25]房屋'!$AH:$AH</definedName>
    <definedName name="BRAMT">#REF!</definedName>
    <definedName name="BRDATE">#REF!</definedName>
    <definedName name="Budget">[0]!Budget</definedName>
    <definedName name="BYEAR">#REF!</definedName>
    <definedName name="BYTD">'[25]房屋'!$W:$W</definedName>
    <definedName name="CCOST">'[25]運輸'!$P:$P</definedName>
    <definedName name="CGAIN">'[25]運輸'!$AI:$AI</definedName>
    <definedName name="Chairman" localSheetId="15">'100Q1BS'!$A$74</definedName>
    <definedName name="Chairman" localSheetId="13">'100Q2BS'!$A$74</definedName>
    <definedName name="Chairman" localSheetId="10">'100Q3BS'!$A$74</definedName>
    <definedName name="Chairman" localSheetId="8">'100Q4BS'!$A$74</definedName>
    <definedName name="Chairman" localSheetId="6">'101Q1BS'!$A$74</definedName>
    <definedName name="Chairman" localSheetId="2">'101Q2BS'!$A$74</definedName>
    <definedName name="Chairman" localSheetId="3">'101Q3BS'!$A$74</definedName>
    <definedName name="Chart1998">[0]!Chart1998</definedName>
    <definedName name="Chart5Y">[0]!Chart5Y</definedName>
    <definedName name="CKEY">'[25]運輸'!$AL:$AL</definedName>
    <definedName name="Col01" localSheetId="15">'100Q1BS'!$E$10</definedName>
    <definedName name="Col01" localSheetId="13">'100Q2BS'!$E$10</definedName>
    <definedName name="Col01" localSheetId="10">'100Q3BS'!$E$10</definedName>
    <definedName name="Col01" localSheetId="8">'100Q4BS'!$E$10</definedName>
    <definedName name="Col01" localSheetId="6">'101Q1BS'!$E$10</definedName>
    <definedName name="Col01" localSheetId="2">'101Q2BS'!$E$10</definedName>
    <definedName name="Col01" localSheetId="3">'101Q3BS'!$E$10</definedName>
    <definedName name="Col01_P2" localSheetId="15">'100Q1BS'!$Q$10</definedName>
    <definedName name="Col01_P2" localSheetId="13">'100Q2BS'!$Q$10</definedName>
    <definedName name="Col01_P2" localSheetId="10">'100Q3BS'!$Q$10</definedName>
    <definedName name="Col01_P2" localSheetId="8">'100Q4BS'!$Q$10</definedName>
    <definedName name="Col01_P2" localSheetId="6">'101Q1BS'!$Q$10</definedName>
    <definedName name="Col01_P2" localSheetId="2">'101Q2BS'!$Q$10</definedName>
    <definedName name="Col01_P2" localSheetId="3">'101Q3BS'!$Q$10</definedName>
    <definedName name="Col02" localSheetId="15">'100Q1BS'!$G$10</definedName>
    <definedName name="Col02" localSheetId="13">'100Q2BS'!$G$10</definedName>
    <definedName name="Col02" localSheetId="10">'100Q3BS'!$G$10</definedName>
    <definedName name="Col02" localSheetId="8">'100Q4BS'!$G$10</definedName>
    <definedName name="Col02" localSheetId="6">'101Q1BS'!$G$10</definedName>
    <definedName name="Col02" localSheetId="2">'101Q2BS'!$G$10</definedName>
    <definedName name="Col02" localSheetId="3">'101Q3BS'!$G$10</definedName>
    <definedName name="Col02_P2" localSheetId="15">'100Q1BS'!$S$10</definedName>
    <definedName name="Col02_P2" localSheetId="13">'100Q2BS'!$S$10</definedName>
    <definedName name="Col02_P2" localSheetId="10">'100Q3BS'!$S$10</definedName>
    <definedName name="Col02_P2" localSheetId="8">'100Q4BS'!$S$10</definedName>
    <definedName name="Col02_P2" localSheetId="6">'101Q1BS'!$S$10</definedName>
    <definedName name="Col02_P2" localSheetId="2">'101Q2BS'!$S$10</definedName>
    <definedName name="Col02_P2" localSheetId="3">'101Q3BS'!$S$10</definedName>
    <definedName name="Col03" localSheetId="15">'100Q1BS'!$I$10</definedName>
    <definedName name="Col03" localSheetId="13">'100Q2BS'!$I$10</definedName>
    <definedName name="Col03" localSheetId="10">'100Q3BS'!$I$10</definedName>
    <definedName name="Col03" localSheetId="8">'100Q4BS'!$I$10</definedName>
    <definedName name="Col03" localSheetId="6">'101Q1BS'!$I$10</definedName>
    <definedName name="Col03" localSheetId="2">'101Q2BS'!$I$10</definedName>
    <definedName name="Col03" localSheetId="3">'101Q3BS'!$I$10</definedName>
    <definedName name="Col03_P2" localSheetId="15">'100Q1BS'!$U$10</definedName>
    <definedName name="Col03_P2" localSheetId="13">'100Q2BS'!$U$10</definedName>
    <definedName name="Col03_P2" localSheetId="10">'100Q3BS'!$U$10</definedName>
    <definedName name="Col03_P2" localSheetId="8">'100Q4BS'!$U$10</definedName>
    <definedName name="Col03_P2" localSheetId="6">'101Q1BS'!$U$10</definedName>
    <definedName name="Col03_P2" localSheetId="2">'101Q2BS'!$U$10</definedName>
    <definedName name="Col03_P2" localSheetId="3">'101Q3BS'!$U$10</definedName>
    <definedName name="Col04" localSheetId="15">'100Q1BS'!$K$10</definedName>
    <definedName name="Col04" localSheetId="13">'100Q2BS'!$K$10</definedName>
    <definedName name="Col04" localSheetId="10">'100Q3BS'!$K$10</definedName>
    <definedName name="Col04" localSheetId="8">'100Q4BS'!$K$10</definedName>
    <definedName name="Col04" localSheetId="6">'101Q1BS'!$K$10</definedName>
    <definedName name="Col04" localSheetId="2">'101Q2BS'!$K$10</definedName>
    <definedName name="Col04" localSheetId="3">'101Q3BS'!$K$10</definedName>
    <definedName name="Col04_P2" localSheetId="15">'100Q1BS'!$W$10</definedName>
    <definedName name="Col04_P2" localSheetId="13">'100Q2BS'!$W$10</definedName>
    <definedName name="Col04_P2" localSheetId="10">'100Q3BS'!$W$10</definedName>
    <definedName name="Col04_P2" localSheetId="8">'100Q4BS'!$W$10</definedName>
    <definedName name="Col04_P2" localSheetId="6">'101Q1BS'!$W$10</definedName>
    <definedName name="Col04_P2" localSheetId="2">'101Q2BS'!$W$10</definedName>
    <definedName name="Col04_P2" localSheetId="3">'101Q3BS'!$W$10</definedName>
    <definedName name="CPRICE">'[25]運輸'!$AH:$AH</definedName>
    <definedName name="Currency">'[20]Set Up -inputs'!$B$15</definedName>
    <definedName name="CYTD">'[25]運輸'!$W:$W</definedName>
    <definedName name="d">#REF!</definedName>
    <definedName name="DATA" localSheetId="3">#REF!</definedName>
    <definedName name="DATA" localSheetId="4">#REF!</definedName>
    <definedName name="DATA">#REF!</definedName>
    <definedName name="Data_Entry">[0]!Data_Entry</definedName>
    <definedName name="DataEnd" localSheetId="15">'100Q1BS'!$A$71</definedName>
    <definedName name="DataEnd" localSheetId="13">'100Q2BS'!$A$71</definedName>
    <definedName name="DataEnd" localSheetId="10">'100Q3BS'!$A$71</definedName>
    <definedName name="DataEnd" localSheetId="8">'100Q4BS'!$A$71</definedName>
    <definedName name="DataEnd" localSheetId="6">'101Q1BS'!$A$71</definedName>
    <definedName name="DataEnd" localSheetId="2">'101Q2BS'!$A$71</definedName>
    <definedName name="DataEnd" localSheetId="3">'101Q3BS'!$A$71</definedName>
    <definedName name="DCOST">'[25]遞延'!$P:$P</definedName>
    <definedName name="DE" hidden="1">{#N/A,#N/A,TRUE,"工務本部(業)";#N/A,#N/A,TRUE,"工-部辦(業)";#N/A,#N/A,TRUE,"工-設計(業)";#N/A,#N/A,TRUE,"工-工務(業)";#N/A,#N/A,TRUE,"工-網管(業)";#N/A,#N/A,TRUE,"工-一維(業)";#N/A,#N/A,TRUE,"工-二維(業)";#N/A,#N/A,TRUE,"工-三維(業)";#N/A,#N/A,TRUE,"工-四維(業)";#N/A,#N/A,TRUE,"資訊管理本部(業)";#N/A,#N/A,TRUE,"研發本部(業)"}</definedName>
    <definedName name="DGAIN">'[25]遞延'!$AI:$AI</definedName>
    <definedName name="DGT">#REF!</definedName>
    <definedName name="DKEY">'[25]遞延'!$AL:$AL</definedName>
    <definedName name="DPRICE">'[25]遞延'!$AH:$AH</definedName>
    <definedName name="DYTD">'[25]遞延'!$W:$W</definedName>
    <definedName name="e">#REF!</definedName>
    <definedName name="eis">#REF!</definedName>
    <definedName name="EndDate1C" localSheetId="15">'100Q1BS'!$I$8</definedName>
    <definedName name="EndDate1C" localSheetId="13">'100Q2BS'!$I$8</definedName>
    <definedName name="EndDate1C" localSheetId="10">'100Q3BS'!$I$8</definedName>
    <definedName name="EndDate1C" localSheetId="8">'100Q4BS'!$I$8</definedName>
    <definedName name="EndDate1C" localSheetId="6">'101Q1BS'!$I$8</definedName>
    <definedName name="EndDate1C" localSheetId="2">'101Q2BS'!$I$8</definedName>
    <definedName name="EndDate1C" localSheetId="3">'101Q3BS'!$I$8</definedName>
    <definedName name="EndDate1C_1" localSheetId="15">'100Q1BS'!$U$8</definedName>
    <definedName name="EndDate1C_1" localSheetId="13">'100Q2BS'!$U$8</definedName>
    <definedName name="EndDate1C_1" localSheetId="10">'100Q3BS'!$U$8</definedName>
    <definedName name="EndDate1C_1" localSheetId="8">'100Q4BS'!$U$8</definedName>
    <definedName name="EndDate1C_1" localSheetId="6">'101Q1BS'!$U$8</definedName>
    <definedName name="EndDate1C_1" localSheetId="2">'101Q2BS'!$U$8</definedName>
    <definedName name="EndDate1C_1" localSheetId="3">'101Q3BS'!$U$8</definedName>
    <definedName name="EndDateC" localSheetId="15">'100Q1BS'!$E$8</definedName>
    <definedName name="EndDateC" localSheetId="13">'100Q2BS'!$E$8</definedName>
    <definedName name="EndDateC" localSheetId="10">'100Q3BS'!$E$8</definedName>
    <definedName name="EndDateC" localSheetId="8">'100Q4BS'!$E$8</definedName>
    <definedName name="EndDateC" localSheetId="6">'101Q1BS'!$E$8</definedName>
    <definedName name="EndDateC" localSheetId="2">'101Q2BS'!$E$8</definedName>
    <definedName name="EndDateC" localSheetId="3">'101Q3BS'!$E$8</definedName>
    <definedName name="EndDateC_1" localSheetId="15">'100Q1BS'!$Q$8</definedName>
    <definedName name="EndDateC_1" localSheetId="13">'100Q2BS'!$Q$8</definedName>
    <definedName name="EndDateC_1" localSheetId="10">'100Q3BS'!$Q$8</definedName>
    <definedName name="EndDateC_1" localSheetId="8">'100Q4BS'!$Q$8</definedName>
    <definedName name="EndDateC_1" localSheetId="6">'101Q1BS'!$Q$8</definedName>
    <definedName name="EndDateC_1" localSheetId="2">'101Q2BS'!$Q$8</definedName>
    <definedName name="EndDateC_1" localSheetId="3">'101Q3BS'!$Q$8</definedName>
    <definedName name="engilsh">#REF!</definedName>
    <definedName name="Entity">'[20]Set Up -inputs'!$B$23</definedName>
    <definedName name="f" hidden="1">{#N/A,#N/A,TRUE,"管理本部(業)";#N/A,#N/A,TRUE,"管-部辦(業)";#N/A,#N/A,TRUE,"管-人事(業)";#N/A,#N/A,TRUE,"管-資材(業)";#N/A,#N/A,TRUE,"管-總務(業)"}</definedName>
    <definedName name="fdhh">[0]!fdhh</definedName>
    <definedName name="ffgfgfgf">[0]!ffgfgfgf</definedName>
    <definedName name="Financials">#REF!</definedName>
    <definedName name="format">[0]!format</definedName>
    <definedName name="format1">[0]!format1</definedName>
    <definedName name="g" hidden="1">{#N/A,#N/A,TRUE,"營業本部(業)";#N/A,#N/A,TRUE,"業務本部(業)";#N/A,#N/A,TRUE,"業-部辦(業)";#N/A,#N/A,TRUE,"業-北直營(業)";#N/A,#N/A,TRUE,"業-中直營(業)";#N/A,#N/A,TRUE,"業-南直營(業)";#N/A,#N/A,TRUE,"業-直銷(業)";#N/A,#N/A,TRUE,"業-經銷(業)";#N/A,#N/A,TRUE,"業-營管(業)";#N/A,#N/A,TRUE,"業-裝修(業)"}</definedName>
    <definedName name="GCOST">'[25]機器'!$P:$P</definedName>
    <definedName name="GG" hidden="1">{#N/A,#N/A,TRUE,"營業本部(業)";#N/A,#N/A,TRUE,"業務本部(業)";#N/A,#N/A,TRUE,"業-部辦(業)";#N/A,#N/A,TRUE,"業-北直營(業)";#N/A,#N/A,TRUE,"業-中直營(業)";#N/A,#N/A,TRUE,"業-南直營(業)";#N/A,#N/A,TRUE,"業-直銷(業)";#N/A,#N/A,TRUE,"業-經銷(業)";#N/A,#N/A,TRUE,"業-營管(業)";#N/A,#N/A,TRUE,"業-裝修(業)"}</definedName>
    <definedName name="GGAIN">'[25]機器'!$AI:$AI</definedName>
    <definedName name="GKEY">'[25]機器'!$AL:$AL</definedName>
    <definedName name="GPRICE">'[25]機器'!$AH:$AH</definedName>
    <definedName name="Growth_Trends">#REF!</definedName>
    <definedName name="GYTD">'[25]機器'!$W:$W</definedName>
    <definedName name="handset" localSheetId="3">#REF!</definedName>
    <definedName name="handset" localSheetId="4">#REF!</definedName>
    <definedName name="handset">#REF!</definedName>
    <definedName name="Handset_Subsidy_New" localSheetId="3">#REF!</definedName>
    <definedName name="Handset_Subsidy_New" localSheetId="4">#REF!</definedName>
    <definedName name="Handset_Subsidy_New">#REF!</definedName>
    <definedName name="Handset_Subsidy_Replacement" localSheetId="3">#REF!</definedName>
    <definedName name="Handset_Subsidy_Replacement" localSheetId="4">#REF!</definedName>
    <definedName name="Handset_Subsidy_Replacement">#REF!</definedName>
    <definedName name="Help">[0]!Help</definedName>
    <definedName name="HR" hidden="1">{#N/A,#N/A,TRUE,"工務本部(業)";#N/A,#N/A,TRUE,"工-部辦(業)";#N/A,#N/A,TRUE,"工-設計(業)";#N/A,#N/A,TRUE,"工-工務(業)";#N/A,#N/A,TRUE,"工-網管(業)";#N/A,#N/A,TRUE,"工-一維(業)";#N/A,#N/A,TRUE,"工-二維(業)";#N/A,#N/A,TRUE,"工-三維(業)";#N/A,#N/A,TRUE,"工-四維(業)";#N/A,#N/A,TRUE,"資訊管理本部(業)";#N/A,#N/A,TRUE,"研發本部(業)"}</definedName>
    <definedName name="HT" hidden="1">{#N/A,#N/A,TRUE,"工務本部(業)";#N/A,#N/A,TRUE,"工-部辦(業)";#N/A,#N/A,TRUE,"工-設計(業)";#N/A,#N/A,TRUE,"工-工務(業)";#N/A,#N/A,TRUE,"工-網管(業)";#N/A,#N/A,TRUE,"工-一維(業)";#N/A,#N/A,TRUE,"工-二維(業)";#N/A,#N/A,TRUE,"工-三維(業)";#N/A,#N/A,TRUE,"工-四維(業)";#N/A,#N/A,TRUE,"資訊管理本部(業)";#N/A,#N/A,TRUE,"研發本部(業)"}</definedName>
    <definedName name="InsEnd" localSheetId="15">'100Q1BS'!$A$71</definedName>
    <definedName name="InsEnd" localSheetId="13">'100Q2BS'!$A$71</definedName>
    <definedName name="InsEnd" localSheetId="10">'100Q3BS'!$A$71</definedName>
    <definedName name="InsEnd" localSheetId="8">'100Q4BS'!$A$71</definedName>
    <definedName name="InsEnd" localSheetId="6">'101Q1BS'!$A$71</definedName>
    <definedName name="InsEnd" localSheetId="2">'101Q2BS'!$A$71</definedName>
    <definedName name="InsEnd" localSheetId="3">'101Q3BS'!$A$71</definedName>
    <definedName name="j"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k" hidden="1">{#N/A,#N/A,TRUE,"工務本部(業)";#N/A,#N/A,TRUE,"工-部辦(業)";#N/A,#N/A,TRUE,"工-設計(業)";#N/A,#N/A,TRUE,"工-工務(業)";#N/A,#N/A,TRUE,"工-網管(業)";#N/A,#N/A,TRUE,"工-一維(業)";#N/A,#N/A,TRUE,"工-二維(業)";#N/A,#N/A,TRUE,"工-三維(業)";#N/A,#N/A,TRUE,"工-四維(業)";#N/A,#N/A,TRUE,"資訊管理本部(業)";#N/A,#N/A,TRUE,"研發本部(業)"}</definedName>
    <definedName name="KEY3G用">#REF!</definedName>
    <definedName name="KEY3G業">#REF!</definedName>
    <definedName name="l" hidden="1">{#N/A,#N/A,TRUE,"事業開發本部(業)";#N/A,#N/A,TRUE,"事-部辦(業)";#N/A,#N/A,TRUE,"事-第一(業)";#N/A,#N/A,TRUE,"事-第二(業)";#N/A,#N/A,TRUE,"事-第三(業)";#N/A,#N/A,TRUE,"事-第四(業)"}</definedName>
    <definedName name="LCOST">'[25]土地'!$P:$P</definedName>
    <definedName name="lfdnakljfl">[0]!lfdnakljfl</definedName>
    <definedName name="LGAIN">'[25]土地'!$AI:$AI</definedName>
    <definedName name="LKEY">'[25]土地'!$AL:$AL</definedName>
    <definedName name="LKEY用">#REF!</definedName>
    <definedName name="LKEY業">#REF!</definedName>
    <definedName name="LO"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LPRICE">'[25]土地'!$AH:$AH</definedName>
    <definedName name="LYTD">'[25]土地'!$W:$W</definedName>
    <definedName name="M">{#N/A,#N/A,TRUE,"工務本部(業)";#N/A,#N/A,TRUE,"工-部辦(業)";#N/A,#N/A,TRUE,"工-設計(業)";#N/A,#N/A,TRUE,"工-工務(業)";#N/A,#N/A,TRUE,"工-網管(業)";#N/A,#N/A,TRUE,"工-一維(業)";#N/A,#N/A,TRUE,"工-二維(業)";#N/A,#N/A,TRUE,"工-三維(業)";#N/A,#N/A,TRUE,"工-四維(業)";#N/A,#N/A,TRUE,"資訊管理本部(業)";#N/A,#N/A,TRUE,"研發本部(業)"}</definedName>
    <definedName name="Manager" localSheetId="15">'100Q1BS'!$B$74</definedName>
    <definedName name="Manager" localSheetId="13">'100Q2BS'!$B$74</definedName>
    <definedName name="Manager" localSheetId="10">'100Q3BS'!$B$74</definedName>
    <definedName name="Manager" localSheetId="8">'100Q4BS'!$B$74</definedName>
    <definedName name="Manager" localSheetId="6">'101Q1BS'!$B$74</definedName>
    <definedName name="Manager" localSheetId="2">'101Q2BS'!$B$74</definedName>
    <definedName name="Manager" localSheetId="3">'101Q3BS'!$B$74</definedName>
    <definedName name="Menu">[0]!Menu</definedName>
    <definedName name="MMM">#REF!</definedName>
    <definedName name="Monthly_Business">#REF!</definedName>
    <definedName name="Monthly_Economy">#REF!</definedName>
    <definedName name="Monthly_WAP">#REF!</definedName>
    <definedName name="N">{#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New">[0]!New</definedName>
    <definedName name="NonSystem">[0]!NonSystem</definedName>
    <definedName name="o" hidden="1">{#N/A,#N/A,TRUE,"營業本部(業)";#N/A,#N/A,TRUE,"業務本部(業)";#N/A,#N/A,TRUE,"業-部辦(業)";#N/A,#N/A,TRUE,"業-北直營(業)";#N/A,#N/A,TRUE,"業-中直營(業)";#N/A,#N/A,TRUE,"業-南直營(業)";#N/A,#N/A,TRUE,"業-直銷(業)";#N/A,#N/A,TRUE,"業-經銷(業)";#N/A,#N/A,TRUE,"業-營管(業)";#N/A,#N/A,TRUE,"業-裝修(業)"}</definedName>
    <definedName name="ocost">#REF!</definedName>
    <definedName name="oendmon">#REF!</definedName>
    <definedName name="OGAIN">'[32]辦公'!$AI:$AI</definedName>
    <definedName name="OKEY">'[32]辦公'!$AL:$AL</definedName>
    <definedName name="old">[0]!old</definedName>
    <definedName name="OLD11">[0]!OLD11</definedName>
    <definedName name="olife">#REF!</definedName>
    <definedName name="omon">#REF!</definedName>
    <definedName name="ooo">[0]!ooo</definedName>
    <definedName name="OPRICE">'[32]辦公'!$AH:$AH</definedName>
    <definedName name="optim_taxes" localSheetId="3">'[10]Consolidated By C. C.'!#REF!</definedName>
    <definedName name="optim_taxes" localSheetId="4">'[10]Consolidated By C. C.'!#REF!</definedName>
    <definedName name="optim_taxes">'[10]Consolidated By C. C.'!#REF!</definedName>
    <definedName name="ostrmon">#REF!</definedName>
    <definedName name="OTHCOST">'[25]其他'!$P:$P</definedName>
    <definedName name="OTHGAIN">'[25]其他'!$AI:$AI</definedName>
    <definedName name="OTHKEY">'[25]其他'!$AL:$AL</definedName>
    <definedName name="OTHPRICE">'[25]其他'!$AH:$AH</definedName>
    <definedName name="OTHYTD">'[25]其他'!$W:$W</definedName>
    <definedName name="OYTD">'[32]辦公'!$W:$W</definedName>
    <definedName name="P" hidden="1">{#N/A,#N/A,TRUE,"工務本部(業)";#N/A,#N/A,TRUE,"工-部辦(業)";#N/A,#N/A,TRUE,"工-設計(業)";#N/A,#N/A,TRUE,"工-工務(業)";#N/A,#N/A,TRUE,"工-網管(業)";#N/A,#N/A,TRUE,"工-一維(業)";#N/A,#N/A,TRUE,"工-二維(業)";#N/A,#N/A,TRUE,"工-三維(業)";#N/A,#N/A,TRUE,"工-四維(業)";#N/A,#N/A,TRUE,"資訊管理本部(業)";#N/A,#N/A,TRUE,"研發本部(業)"}</definedName>
    <definedName name="Payroll">[0]!Payroll</definedName>
    <definedName name="PO" hidden="1">{#N/A,#N/A,TRUE,"工務本部(業)";#N/A,#N/A,TRUE,"工-部辦(業)";#N/A,#N/A,TRUE,"工-設計(業)";#N/A,#N/A,TRUE,"工-工務(業)";#N/A,#N/A,TRUE,"工-網管(業)";#N/A,#N/A,TRUE,"工-一維(業)";#N/A,#N/A,TRUE,"工-二維(業)";#N/A,#N/A,TRUE,"工-三維(業)";#N/A,#N/A,TRUE,"工-四維(業)";#N/A,#N/A,TRUE,"資訊管理本部(業)";#N/A,#N/A,TRUE,"研發本部(業)"}</definedName>
    <definedName name="Print">#REF!</definedName>
    <definedName name="_xlnm.Print_Area" localSheetId="1">'TWM consolidated'!$A$1:$AE$148</definedName>
    <definedName name="_xlnm.Print_Titles" localSheetId="1">'TWM consolidated'!$A:$B</definedName>
    <definedName name="q" hidden="1">{#N/A,#N/A,TRUE,"營業本部(業)";#N/A,#N/A,TRUE,"業務本部(業)";#N/A,#N/A,TRUE,"業-部辦(業)";#N/A,#N/A,TRUE,"業-北直營(業)";#N/A,#N/A,TRUE,"業-中直營(業)";#N/A,#N/A,TRUE,"業-南直營(業)";#N/A,#N/A,TRUE,"業-直銷(業)";#N/A,#N/A,TRUE,"業-經銷(業)";#N/A,#N/A,TRUE,"業-營管(業)";#N/A,#N/A,TRUE,"業-裝修(業)"}</definedName>
    <definedName name="qqq">[0]!qqq</definedName>
    <definedName name="Quarterly">[0]!Quarterly</definedName>
    <definedName name="rcost">#REF!</definedName>
    <definedName name="rendmon">#REF!</definedName>
    <definedName name="Revenues_Activation_Fee" localSheetId="3">#REF!</definedName>
    <definedName name="Revenues_Activation_Fee" localSheetId="4">#REF!</definedName>
    <definedName name="Revenues_Activation_Fee">#REF!</definedName>
    <definedName name="rlife">#REF!</definedName>
    <definedName name="rmon">#REF!</definedName>
    <definedName name="rstrmon">#REF!</definedName>
    <definedName name="S" hidden="1">{#N/A,#N/A,TRUE,"工務本部(業)";#N/A,#N/A,TRUE,"工-部辦(業)";#N/A,#N/A,TRUE,"工-設計(業)";#N/A,#N/A,TRUE,"工-工務(業)";#N/A,#N/A,TRUE,"工-網管(業)";#N/A,#N/A,TRUE,"工-一維(業)";#N/A,#N/A,TRUE,"工-二維(業)";#N/A,#N/A,TRUE,"工-三維(業)";#N/A,#N/A,TRUE,"工-四維(業)";#N/A,#N/A,TRUE,"資訊管理本部(業)";#N/A,#N/A,TRUE,"研發本部(業)"}</definedName>
    <definedName name="Salaries" localSheetId="3">'[10]Payroll'!#REF!</definedName>
    <definedName name="Salaries" localSheetId="4">'[10]Payroll'!#REF!</definedName>
    <definedName name="Salaries">'[10]Payroll'!#REF!</definedName>
    <definedName name="SaveClose">[0]!SaveClose</definedName>
    <definedName name="SE" hidden="1">{#N/A,#N/A,TRUE,"事業開發本部(業)";#N/A,#N/A,TRUE,"事-部辦(業)";#N/A,#N/A,TRUE,"事-第一(業)";#N/A,#N/A,TRUE,"事-第二(業)";#N/A,#N/A,TRUE,"事-第三(業)";#N/A,#N/A,TRUE,"事-第四(業)"}</definedName>
    <definedName name="Subs_AMPS_Avg" localSheetId="3">#REF!</definedName>
    <definedName name="Subs_AMPS_Avg" localSheetId="4">#REF!</definedName>
    <definedName name="Subs_AMPS_Avg">#REF!</definedName>
    <definedName name="Subs_AMPS_YE" localSheetId="3">#REF!</definedName>
    <definedName name="Subs_AMPS_YE" localSheetId="4">#REF!</definedName>
    <definedName name="Subs_AMPS_YE">#REF!</definedName>
    <definedName name="Subs_WAP_Avg" localSheetId="3">#REF!</definedName>
    <definedName name="Subs_WAP_Avg" localSheetId="4">#REF!</definedName>
    <definedName name="Subs_WAP_Avg">#REF!</definedName>
    <definedName name="Subs_WAP_YE" localSheetId="3">#REF!</definedName>
    <definedName name="Subs_WAP_YE" localSheetId="4">#REF!</definedName>
    <definedName name="Subs_WAP_YE">#REF!</definedName>
    <definedName name="terminal">'[20]Set Up -inputs'!$B$37</definedName>
    <definedName name="ttt">#REF!</definedName>
    <definedName name="u" hidden="1">{#N/A,#N/A,TRUE,"營業本部(業)";#N/A,#N/A,TRUE,"業務本部(業)";#N/A,#N/A,TRUE,"業-部辦(業)";#N/A,#N/A,TRUE,"業-北直營(業)";#N/A,#N/A,TRUE,"業-中直營(業)";#N/A,#N/A,TRUE,"業-南直營(業)";#N/A,#N/A,TRUE,"業-直銷(業)";#N/A,#N/A,TRUE,"業-經銷(業)";#N/A,#N/A,TRUE,"業-營管(業)";#N/A,#N/A,TRUE,"業-裝修(業)"}</definedName>
    <definedName name="UserFees_Activation_Data">#REF!</definedName>
    <definedName name="UserFees_Activation_Postpaid">#REF!</definedName>
    <definedName name="UserFees_Activation_Prepaid">#REF!</definedName>
    <definedName name="VVVVVVVVVVVVV">#REF!</definedName>
    <definedName name="w" hidden="1">{#N/A,#N/A,TRUE,"行銷本部 (業)";#N/A,#N/A,TRUE,"行-部辦(業)";#N/A,#N/A,TRUE,"行-行銷(業)";#N/A,#N/A,TRUE,"行-計劃(業)";#N/A,#N/A,TRUE,"行-媒體(業)"}</definedName>
    <definedName name="wrn.工務資訊" hidden="1">{#N/A,#N/A,TRUE,"工務本部(業)";#N/A,#N/A,TRUE,"工-部辦(業)";#N/A,#N/A,TRUE,"工-設計(業)";#N/A,#N/A,TRUE,"工-工務(業)";#N/A,#N/A,TRUE,"工-網管(業)";#N/A,#N/A,TRUE,"工-一維(業)";#N/A,#N/A,TRUE,"工-二維(業)";#N/A,#N/A,TRUE,"工-三維(業)";#N/A,#N/A,TRUE,"工-四維(業)";#N/A,#N/A,TRUE,"資訊管理本部(業)";#N/A,#N/A,TRUE,"研發本部(業)"}</definedName>
    <definedName name="wrn.工務資訊研發" hidden="1">{#N/A,#N/A,TRUE,"工務本部(業)";#N/A,#N/A,TRUE,"工-部辦(業)";#N/A,#N/A,TRUE,"工-設計(業)";#N/A,#N/A,TRUE,"工-工務(業)";#N/A,#N/A,TRUE,"工-網管(業)";#N/A,#N/A,TRUE,"工-一維(業)";#N/A,#N/A,TRUE,"工-二維(業)";#N/A,#N/A,TRUE,"工-三維(業)";#N/A,#N/A,TRUE,"工-四維(業)";#N/A,#N/A,TRUE,"資訊管理本部(業)";#N/A,#N/A,TRUE,"研發本部(業)"}</definedName>
    <definedName name="wrn.工務資訊研發." hidden="1">{#N/A,#N/A,TRUE,"工務本部(業)";#N/A,#N/A,TRUE,"工-部辦(業)";#N/A,#N/A,TRUE,"工-設計(業)";#N/A,#N/A,TRUE,"工-工務(業)";#N/A,#N/A,TRUE,"工-網管(業)";#N/A,#N/A,TRUE,"工-一維(業)";#N/A,#N/A,TRUE,"工-二維(業)";#N/A,#N/A,TRUE,"工-三維(業)";#N/A,#N/A,TRUE,"工-四維(業)";#N/A,#N/A,TRUE,"資訊管理本部(業)";#N/A,#N/A,TRUE,"研發本部(業)"}</definedName>
    <definedName name="wrn.行銷." hidden="1">{#N/A,#N/A,TRUE,"行銷本部 (業)";#N/A,#N/A,TRUE,"行-部辦(業)";#N/A,#N/A,TRUE,"行-行銷(業)";#N/A,#N/A,TRUE,"行-計劃(業)";#N/A,#N/A,TRUE,"行-媒體(業)"}</definedName>
    <definedName name="wrn.事業開發." hidden="1">{#N/A,#N/A,TRUE,"事業開發本部(業)";#N/A,#N/A,TRUE,"事-部辦(業)";#N/A,#N/A,TRUE,"事-第一(業)";#N/A,#N/A,TRUE,"事-第二(業)";#N/A,#N/A,TRUE,"事-第三(業)";#N/A,#N/A,TRUE,"事-第四(業)"}</definedName>
    <definedName name="wrn.客服"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wrn.客服."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wrn.業務" hidden="1">{#N/A,#N/A,TRUE,"營業本部(業)";#N/A,#N/A,TRUE,"業務本部(業)";#N/A,#N/A,TRUE,"業-部辦(業)";#N/A,#N/A,TRUE,"業-北直營(業)";#N/A,#N/A,TRUE,"業-中直營(業)";#N/A,#N/A,TRUE,"業-南直營(業)";#N/A,#N/A,TRUE,"業-直銷(業)";#N/A,#N/A,TRUE,"業-經銷(業)";#N/A,#N/A,TRUE,"業-營管(業)";#N/A,#N/A,TRUE,"業-裝修(業)"}</definedName>
    <definedName name="wrn.業務本部." hidden="1">{#N/A,#N/A,TRUE,"營業本部(業)";#N/A,#N/A,TRUE,"業務本部(業)";#N/A,#N/A,TRUE,"業-部辦(業)";#N/A,#N/A,TRUE,"業-北直營(業)";#N/A,#N/A,TRUE,"業-中直營(業)";#N/A,#N/A,TRUE,"業-南直營(業)";#N/A,#N/A,TRUE,"業-直銷(業)";#N/A,#N/A,TRUE,"業-經銷(業)";#N/A,#N/A,TRUE,"業-營管(業)";#N/A,#N/A,TRUE,"業-裝修(業)"}</definedName>
    <definedName name="wrn.管理本部." hidden="1">{#N/A,#N/A,TRUE,"管理本部(業)";#N/A,#N/A,TRUE,"管-部辦(業)";#N/A,#N/A,TRUE,"管-人事(業)";#N/A,#N/A,TRUE,"管-資材(業)";#N/A,#N/A,TRUE,"管-總務(業)"}</definedName>
    <definedName name="xc" hidden="1">{#N/A,#N/A,TRUE,"工務本部(業)";#N/A,#N/A,TRUE,"工-部辦(業)";#N/A,#N/A,TRUE,"工-設計(業)";#N/A,#N/A,TRUE,"工-工務(業)";#N/A,#N/A,TRUE,"工-網管(業)";#N/A,#N/A,TRUE,"工-一維(業)";#N/A,#N/A,TRUE,"工-二維(業)";#N/A,#N/A,TRUE,"工-三維(業)";#N/A,#N/A,TRUE,"工-四維(業)";#N/A,#N/A,TRUE,"資訊管理本部(業)";#N/A,#N/A,TRUE,"研發本部(業)"}</definedName>
    <definedName name="XCCCVV">#REF!</definedName>
    <definedName name="XXX" localSheetId="3">#REF!</definedName>
    <definedName name="XXX" localSheetId="4">#REF!</definedName>
    <definedName name="XXX">#REF!</definedName>
    <definedName name="Y">"BUILDPAY"</definedName>
    <definedName name="z"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Z_437AB286_590F_4D79_9055_DFBD1563BDE6_.wvu.Cols" localSheetId="1" hidden="1">'TWM consolidated'!#REF!</definedName>
    <definedName name="Z_437AB286_590F_4D79_9055_DFBD1563BDE6_.wvu.PrintArea" localSheetId="1" hidden="1">'TWM consolidated'!$A$1:$B$151</definedName>
    <definedName name="Z_437AB286_590F_4D79_9055_DFBD1563BDE6_.wvu.PrintTitles" localSheetId="1" hidden="1">'TWM consolidated'!$A:$B</definedName>
    <definedName name="Z_51743955_C616_11D6_BD51_0050DA92DAD7_.wvu.PrintTitles" hidden="1">#REF!</definedName>
    <definedName name="Z_5F0AE3D4_C615_11D6_A19F_0080C891EF4D_.wvu.PrintTitles" hidden="1">#REF!</definedName>
    <definedName name="Z_7BC536E7_D9E9_4CB6_B273_35A4B720915B_.wvu.PrintArea" hidden="1">#REF!</definedName>
    <definedName name="Z_CDEF3D79_100C_482F_8A59_F1C69DE751EE_.wvu.Cols" localSheetId="1" hidden="1">'TWM consolidated'!#REF!</definedName>
    <definedName name="Z_CDEF3D79_100C_482F_8A59_F1C69DE751EE_.wvu.PrintArea" localSheetId="1" hidden="1">'TWM consolidated'!$A$1:$B$151</definedName>
    <definedName name="Z_CDEF3D79_100C_482F_8A59_F1C69DE751EE_.wvu.PrintTitles" localSheetId="1" hidden="1">'TWM consolidated'!$A:$B</definedName>
    <definedName name="Z_E69F22F1_D05E_4B66_B2B2_AF8D95C4E521_.wvu.PrintArea" hidden="1">#REF!</definedName>
    <definedName name="ZJU"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zz" hidden="1">{#N/A,#N/A,TRUE,"行銷本部 (業)";#N/A,#N/A,TRUE,"行-部辦(業)";#N/A,#N/A,TRUE,"行-行銷(業)";#N/A,#N/A,TRUE,"行-計劃(業)";#N/A,#N/A,TRUE,"行-媒體(業)"}</definedName>
    <definedName name="ZZZ">#REF!</definedName>
    <definedName name="ZZZZ">#REF!</definedName>
    <definedName name="一般卡用戶新增小計">#REF!</definedName>
    <definedName name="一般卡總增數">#REF!</definedName>
    <definedName name="土地">#REF!</definedName>
    <definedName name="五大類預算12月" hidden="1">{#N/A,#N/A,TRUE,"工務本部(業)";#N/A,#N/A,TRUE,"工-部辦(業)";#N/A,#N/A,TRUE,"工-設計(業)";#N/A,#N/A,TRUE,"工-工務(業)";#N/A,#N/A,TRUE,"工-網管(業)";#N/A,#N/A,TRUE,"工-一維(業)";#N/A,#N/A,TRUE,"工-二維(業)";#N/A,#N/A,TRUE,"工-三維(業)";#N/A,#N/A,TRUE,"工-四維(業)";#N/A,#N/A,TRUE,"資訊管理本部(業)";#N/A,#N/A,TRUE,"研發本部(業)"}</definedName>
    <definedName name="公司名稱">'[5]基本資料'!$B$1</definedName>
    <definedName name="分鐘級距">#REF!</definedName>
    <definedName name="比" hidden="1">{#N/A,#N/A,TRUE,"營業本部(業)";#N/A,#N/A,TRUE,"業務本部(業)";#N/A,#N/A,TRUE,"業-部辦(業)";#N/A,#N/A,TRUE,"業-北直營(業)";#N/A,#N/A,TRUE,"業-中直營(業)";#N/A,#N/A,TRUE,"業-南直營(業)";#N/A,#N/A,TRUE,"業-直銷(業)";#N/A,#N/A,TRUE,"業-經銷(業)";#N/A,#N/A,TRUE,"業-營管(業)";#N/A,#N/A,TRUE,"業-裝修(業)"}</definedName>
    <definedName name="王" hidden="1">{#N/A,#N/A,TRUE,"事業開發本部(業)";#N/A,#N/A,TRUE,"事-部辦(業)";#N/A,#N/A,TRUE,"事-第一(業)";#N/A,#N/A,TRUE,"事-第二(業)";#N/A,#N/A,TRUE,"事-第三(業)";#N/A,#N/A,TRUE,"事-第四(業)"}</definedName>
    <definedName name="付款">'[14]定義'!$B$2:$B$5</definedName>
    <definedName name="印刷費" hidden="1">{#N/A,#N/A,TRUE,"營業本部(業)";#N/A,#N/A,TRUE,"業務本部(業)";#N/A,#N/A,TRUE,"業-部辦(業)";#N/A,#N/A,TRUE,"業-北直營(業)";#N/A,#N/A,TRUE,"業-中直營(業)";#N/A,#N/A,TRUE,"業-南直營(業)";#N/A,#N/A,TRUE,"業-直銷(業)";#N/A,#N/A,TRUE,"業-經銷(業)";#N/A,#N/A,TRUE,"業-營管(業)";#N/A,#N/A,TRUE,"業-裝修(業)"}</definedName>
    <definedName name="有效稅率">#REF!</definedName>
    <definedName name="行銷" hidden="1">{#N/A,#N/A,TRUE,"行銷本部 (業)";#N/A,#N/A,TRUE,"行-部辦(業)";#N/A,#N/A,TRUE,"行-行銷(業)";#N/A,#N/A,TRUE,"行-計劃(業)";#N/A,#N/A,TRUE,"行-媒體(業)"}</definedName>
    <definedName name="作" hidden="1">{#N/A,#N/A,TRUE,"事業開發本部(業)";#N/A,#N/A,TRUE,"事-部辦(業)";#N/A,#N/A,TRUE,"事-第一(業)";#N/A,#N/A,TRUE,"事-第二(業)";#N/A,#N/A,TRUE,"事-第三(業)";#N/A,#N/A,TRUE,"事-第四(業)"}</definedName>
    <definedName name="佣金比例" localSheetId="3">'[7]佣金預算-9210政策'!#REF!</definedName>
    <definedName name="佣金比例" localSheetId="4">'[7]佣金預算-9210政策'!#REF!</definedName>
    <definedName name="佣金比例">'[7]佣金預算-9210政策'!#REF!</definedName>
    <definedName name="折舊提列月份別">#REF!</definedName>
    <definedName name="其他設備折舊提列年限">#REF!</definedName>
    <definedName name="取得成本">'[23]其他設備餘額'!$P:$P</definedName>
    <definedName name="房屋折舊提列年限">#REF!</definedName>
    <definedName name="所得稅費用" localSheetId="3">'[6]業外'!#REF!</definedName>
    <definedName name="所得稅費用" localSheetId="4">'[6]業外'!#REF!</definedName>
    <definedName name="所得稅費用">'[6]業外'!#REF!</definedName>
    <definedName name="拉拉">#REF!</definedName>
    <definedName name="非資料欄" localSheetId="3">#REF!,#REF!,#REF!,#REF!,#REF!,#REF!,#REF!,#REF!,#REF!,#REF!,#REF!,#REF!,#REF!</definedName>
    <definedName name="非資料欄" localSheetId="4">#REF!,#REF!,#REF!,#REF!,#REF!,#REF!,#REF!,#REF!,#REF!,#REF!,#REF!,#REF!,#REF!</definedName>
    <definedName name="非資料欄">#REF!,#REF!,#REF!,#REF!,#REF!,#REF!,#REF!,#REF!,#REF!,#REF!,#REF!,#REF!,#REF!</definedName>
    <definedName name="流失用戶ARPU">#REF!</definedName>
    <definedName name="耐用年限">#REF!</definedName>
    <definedName name="差異"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差異分析" hidden="1">{#N/A,#N/A,TRUE,"客服本部(業)";#N/A,#N/A,TRUE,"客-部辦(業)";#N/A,#N/A,TRUE,"客-專案(業)";#N/A,#N/A,TRUE,"客-支援(業)";#N/A,#N/A,TRUE,"客-專一(業)";#N/A,#N/A,TRUE,"客-專二(業)";#N/A,#N/A,TRUE,"客-專三(業)";#N/A,#N/A,TRUE,"客-專四(業)";#N/A,#N/A,TRUE,"客-專五(業)";#N/A,#N/A,TRUE,"客-專五(業)";#N/A,#N/A,TRUE,"客-專六(業)";#N/A,#N/A,TRUE,"客-專七(業)";#N/A,#N/A,TRUE,"客-系統處(業)"}</definedName>
    <definedName name="差異分析AUDIT" hidden="1">{#N/A,#N/A,TRUE,"工務本部(業)";#N/A,#N/A,TRUE,"工-部辦(業)";#N/A,#N/A,TRUE,"工-設計(業)";#N/A,#N/A,TRUE,"工-工務(業)";#N/A,#N/A,TRUE,"工-網管(業)";#N/A,#N/A,TRUE,"工-一維(業)";#N/A,#N/A,TRUE,"工-二維(業)";#N/A,#N/A,TRUE,"工-三維(業)";#N/A,#N/A,TRUE,"工-四維(業)";#N/A,#N/A,TRUE,"資訊管理本部(業)";#N/A,#N/A,TRUE,"研發本部(業)"}</definedName>
    <definedName name="租賃資產折舊提列年限">#REF!</definedName>
    <definedName name="處分ACKEY">'[13]預計處分資產'!$Z:$Z</definedName>
    <definedName name="處份KEY">#REF!</definedName>
    <definedName name="處份日">#REF!</definedName>
    <definedName name="處份月份">#REF!</definedName>
    <definedName name="殘值">#REF!</definedName>
    <definedName name="結束月份">#REF!</definedName>
    <definedName name="費用比較表名稱">'[5]基本資料'!$B$11</definedName>
    <definedName name="費用比較表項目">#REF!</definedName>
    <definedName name="費用比較表編號">#REF!</definedName>
    <definedName name="費用輸入表名稱">'[5]基本資料'!$B$6</definedName>
    <definedName name="開始月份">#REF!</definedName>
    <definedName name="新用戶ARPU">#REF!</definedName>
    <definedName name="會08">'[22]9010攤提'!$AD:$AD</definedName>
    <definedName name="資料欄" localSheetId="3">#REF!,#REF!,#REF!,#REF!,#REF!,#REF!,#REF!</definedName>
    <definedName name="資料欄" localSheetId="4">#REF!,#REF!,#REF!,#REF!,#REF!,#REF!,#REF!</definedName>
    <definedName name="資料欄">#REF!,#REF!,#REF!,#REF!,#REF!,#REF!,#REF!</definedName>
    <definedName name="資管研" hidden="1">{#N/A,#N/A,TRUE,"工務本部(業)";#N/A,#N/A,TRUE,"工-部辦(業)";#N/A,#N/A,TRUE,"工-設計(業)";#N/A,#N/A,TRUE,"工-工務(業)";#N/A,#N/A,TRUE,"工-網管(業)";#N/A,#N/A,TRUE,"工-一維(業)";#N/A,#N/A,TRUE,"工-二維(業)";#N/A,#N/A,TRUE,"工-三維(業)";#N/A,#N/A,TRUE,"工-四維(業)";#N/A,#N/A,TRUE,"資訊管理本部(業)";#N/A,#N/A,TRUE,"研發本部(業)"}</definedName>
    <definedName name="運輸折舊提列年限">#REF!</definedName>
    <definedName name="預付卡用戶新增小計">#REF!</definedName>
    <definedName name="種類">'[14]定義'!$A$2:$A$5</definedName>
    <definedName name="遞延提列年限">#REF!</definedName>
    <definedName name="澳洲公司TTA" localSheetId="3">'[19]投資損益計算表-by月份'!#REF!</definedName>
    <definedName name="澳洲公司TTA" localSheetId="4">'[19]投資損益計算表-by月份'!#REF!</definedName>
    <definedName name="澳洲公司TTA">'[19]投資損益計算表-by月份'!#REF!</definedName>
    <definedName name="辦公_非資訊設備折舊提列年限">#REF!</definedName>
    <definedName name="辦公_資訊設備折舊提列年限">'[17]用人01'!$I$7</definedName>
    <definedName name="默">#REF!</definedName>
    <definedName name="舊用戶ARPU">#REF!</definedName>
    <definedName name="續攤結束月份">#REF!</definedName>
  </definedNames>
  <calcPr fullCalcOnLoad="1"/>
</workbook>
</file>

<file path=xl/comments10.xml><?xml version="1.0" encoding="utf-8"?>
<comments xmlns="http://schemas.openxmlformats.org/spreadsheetml/2006/main">
  <authors>
    <author>AnnieLi</author>
  </authors>
  <commentList>
    <comment ref="D7" authorId="0">
      <text>
        <r>
          <rPr>
            <b/>
            <sz val="10"/>
            <rFont val="新細明體"/>
            <family val="1"/>
          </rPr>
          <t>AnnieLi:</t>
        </r>
        <r>
          <rPr>
            <sz val="10"/>
            <rFont val="新細明體"/>
            <family val="1"/>
          </rPr>
          <t xml:space="preserve">
OK</t>
        </r>
      </text>
    </comment>
    <comment ref="E7" authorId="0">
      <text>
        <r>
          <rPr>
            <b/>
            <sz val="10"/>
            <rFont val="新細明體"/>
            <family val="1"/>
          </rPr>
          <t>AnnieLi:</t>
        </r>
        <r>
          <rPr>
            <sz val="10"/>
            <rFont val="新細明體"/>
            <family val="1"/>
          </rPr>
          <t xml:space="preserve">
OK</t>
        </r>
      </text>
    </comment>
    <comment ref="F7" authorId="0">
      <text>
        <r>
          <rPr>
            <b/>
            <sz val="10"/>
            <rFont val="新細明體"/>
            <family val="1"/>
          </rPr>
          <t>AnnieLi:</t>
        </r>
        <r>
          <rPr>
            <sz val="10"/>
            <rFont val="新細明體"/>
            <family val="1"/>
          </rPr>
          <t xml:space="preserve">
OK</t>
        </r>
      </text>
    </comment>
  </commentList>
</comments>
</file>

<file path=xl/comments11.xml><?xml version="1.0" encoding="utf-8"?>
<comments xmlns="http://schemas.openxmlformats.org/spreadsheetml/2006/main">
  <authors>
    <author>Annie</author>
  </authors>
  <commentList>
    <comment ref="I8" authorId="0">
      <text>
        <r>
          <rPr>
            <b/>
            <sz val="9"/>
            <rFont val="新細明體"/>
            <family val="1"/>
          </rPr>
          <t>Annie:</t>
        </r>
        <r>
          <rPr>
            <sz val="9"/>
            <rFont val="新細明體"/>
            <family val="1"/>
          </rPr>
          <t xml:space="preserve">
98Q3若有重分類，則給Maggie的以前年度資料亦需更新</t>
        </r>
      </text>
    </comment>
    <comment ref="U8" authorId="0">
      <text>
        <r>
          <rPr>
            <b/>
            <sz val="9"/>
            <rFont val="新細明體"/>
            <family val="1"/>
          </rPr>
          <t>Annie:</t>
        </r>
        <r>
          <rPr>
            <sz val="9"/>
            <rFont val="新細明體"/>
            <family val="1"/>
          </rPr>
          <t xml:space="preserve">
98Q3若有重分類，則給Maggie的以前年度資料亦需更新</t>
        </r>
      </text>
    </comment>
  </commentList>
</comments>
</file>

<file path=xl/comments12.xml><?xml version="1.0" encoding="utf-8"?>
<comments xmlns="http://schemas.openxmlformats.org/spreadsheetml/2006/main">
  <authors>
    <author>AnnieLi</author>
  </authors>
  <commentList>
    <comment ref="C7" authorId="0">
      <text>
        <r>
          <rPr>
            <b/>
            <sz val="10"/>
            <rFont val="新細明體"/>
            <family val="1"/>
          </rPr>
          <t>AnnieLi:</t>
        </r>
        <r>
          <rPr>
            <sz val="10"/>
            <rFont val="新細明體"/>
            <family val="1"/>
          </rPr>
          <t xml:space="preserve">
OK</t>
        </r>
      </text>
    </comment>
    <comment ref="D7" authorId="0">
      <text>
        <r>
          <rPr>
            <b/>
            <sz val="10"/>
            <rFont val="新細明體"/>
            <family val="1"/>
          </rPr>
          <t>AnnieLi:</t>
        </r>
        <r>
          <rPr>
            <sz val="10"/>
            <rFont val="新細明體"/>
            <family val="1"/>
          </rPr>
          <t xml:space="preserve">
OK</t>
        </r>
      </text>
    </comment>
    <comment ref="E7" authorId="0">
      <text>
        <r>
          <rPr>
            <b/>
            <sz val="10"/>
            <rFont val="新細明體"/>
            <family val="1"/>
          </rPr>
          <t>AnnieLi:</t>
        </r>
        <r>
          <rPr>
            <sz val="10"/>
            <rFont val="新細明體"/>
            <family val="1"/>
          </rPr>
          <t xml:space="preserve">
OK</t>
        </r>
      </text>
    </comment>
  </commentList>
</comments>
</file>

<file path=xl/comments14.xml><?xml version="1.0" encoding="utf-8"?>
<comments xmlns="http://schemas.openxmlformats.org/spreadsheetml/2006/main">
  <authors>
    <author>Annie</author>
  </authors>
  <commentList>
    <comment ref="I8" authorId="0">
      <text>
        <r>
          <rPr>
            <b/>
            <sz val="9"/>
            <rFont val="新細明體"/>
            <family val="1"/>
          </rPr>
          <t>Annie:</t>
        </r>
        <r>
          <rPr>
            <sz val="9"/>
            <rFont val="新細明體"/>
            <family val="1"/>
          </rPr>
          <t xml:space="preserve">
98Q3若有重分類，則給Maggie的以前年度資料亦需更新</t>
        </r>
      </text>
    </comment>
    <comment ref="U8" authorId="0">
      <text>
        <r>
          <rPr>
            <b/>
            <sz val="9"/>
            <rFont val="新細明體"/>
            <family val="1"/>
          </rPr>
          <t>Annie:</t>
        </r>
        <r>
          <rPr>
            <sz val="9"/>
            <rFont val="新細明體"/>
            <family val="1"/>
          </rPr>
          <t xml:space="preserve">
98Q3若有重分類，則給Maggie的以前年度資料亦需更新</t>
        </r>
      </text>
    </comment>
  </commentList>
</comments>
</file>

<file path=xl/comments16.xml><?xml version="1.0" encoding="utf-8"?>
<comments xmlns="http://schemas.openxmlformats.org/spreadsheetml/2006/main">
  <authors>
    <author>Annie</author>
  </authors>
  <commentList>
    <comment ref="I8" authorId="0">
      <text>
        <r>
          <rPr>
            <b/>
            <sz val="9"/>
            <rFont val="新細明體"/>
            <family val="1"/>
          </rPr>
          <t>Annie:</t>
        </r>
        <r>
          <rPr>
            <sz val="9"/>
            <rFont val="新細明體"/>
            <family val="1"/>
          </rPr>
          <t xml:space="preserve">
98Q3若有重分類，則給Maggie的以前年度資料亦需更新</t>
        </r>
      </text>
    </comment>
    <comment ref="U8" authorId="0">
      <text>
        <r>
          <rPr>
            <b/>
            <sz val="9"/>
            <rFont val="新細明體"/>
            <family val="1"/>
          </rPr>
          <t>Annie:</t>
        </r>
        <r>
          <rPr>
            <sz val="9"/>
            <rFont val="新細明體"/>
            <family val="1"/>
          </rPr>
          <t xml:space="preserve">
98Q3若有重分類，則給Maggie的以前年度資料亦需更新</t>
        </r>
      </text>
    </comment>
  </commentList>
</comments>
</file>

<file path=xl/comments2.xml><?xml version="1.0" encoding="utf-8"?>
<comments xmlns="http://schemas.openxmlformats.org/spreadsheetml/2006/main">
  <authors>
    <author>lynn</author>
    <author>Elma</author>
    <author>Annie</author>
  </authors>
  <commentList>
    <comment ref="A17" authorId="0">
      <text>
        <r>
          <rPr>
            <sz val="12"/>
            <rFont val="新細明體"/>
            <family val="1"/>
          </rPr>
          <t>Including  dividend income and
Investment loss recognized by the equity method, net</t>
        </r>
      </text>
    </comment>
    <comment ref="A85" authorId="1">
      <text>
        <r>
          <rPr>
            <b/>
            <sz val="9"/>
            <rFont val="新細明體"/>
            <family val="1"/>
          </rPr>
          <t>Elma:</t>
        </r>
        <r>
          <rPr>
            <sz val="9"/>
            <rFont val="新細明體"/>
            <family val="1"/>
          </rPr>
          <t xml:space="preserve">
應付帳款+應付票據+其他應付款</t>
        </r>
      </text>
    </comment>
    <comment ref="A136" authorId="2">
      <text>
        <r>
          <rPr>
            <b/>
            <sz val="9"/>
            <rFont val="新細明體"/>
            <family val="1"/>
          </rPr>
          <t>Annie:</t>
        </r>
        <r>
          <rPr>
            <sz val="9"/>
            <rFont val="新細明體"/>
            <family val="1"/>
          </rPr>
          <t xml:space="preserve">
發放現金股利＋發放現金股利予少數股東</t>
        </r>
      </text>
    </comment>
    <comment ref="A141" authorId="2">
      <text>
        <r>
          <rPr>
            <b/>
            <sz val="9"/>
            <rFont val="新細明體"/>
            <family val="1"/>
          </rPr>
          <t>Annie:</t>
        </r>
        <r>
          <rPr>
            <sz val="9"/>
            <rFont val="新細明體"/>
            <family val="1"/>
          </rPr>
          <t xml:space="preserve">
庫藏股轉讓予員工＋庫藏股處份價款</t>
        </r>
      </text>
    </comment>
    <comment ref="A128" authorId="2">
      <text>
        <r>
          <rPr>
            <b/>
            <sz val="9"/>
            <rFont val="Tahoma"/>
            <family val="2"/>
          </rPr>
          <t>Annie:</t>
        </r>
        <r>
          <rPr>
            <sz val="9"/>
            <rFont val="Tahoma"/>
            <family val="2"/>
          </rPr>
          <t xml:space="preserve">
1.</t>
        </r>
        <r>
          <rPr>
            <sz val="9"/>
            <rFont val="細明體"/>
            <family val="3"/>
          </rPr>
          <t>採權益法之長期股權投資增加(含預付長期投資款)
2.取得子公司價款
3.取得備供出售金融資產</t>
        </r>
      </text>
    </comment>
    <comment ref="A127" authorId="2">
      <text>
        <r>
          <rPr>
            <b/>
            <sz val="9"/>
            <rFont val="Tahoma"/>
            <family val="2"/>
          </rPr>
          <t>Annie:</t>
        </r>
        <r>
          <rPr>
            <sz val="9"/>
            <rFont val="Tahoma"/>
            <family val="2"/>
          </rPr>
          <t xml:space="preserve">
1.</t>
        </r>
        <r>
          <rPr>
            <sz val="9"/>
            <rFont val="細明體"/>
            <family val="3"/>
          </rPr>
          <t>取得不動產
2.取得電腦軟體及無形資產
3.預付設備款</t>
        </r>
      </text>
    </comment>
    <comment ref="A129" authorId="2">
      <text>
        <r>
          <rPr>
            <b/>
            <sz val="9"/>
            <rFont val="Tahoma"/>
            <family val="2"/>
          </rPr>
          <t>Annie:</t>
        </r>
        <r>
          <rPr>
            <sz val="9"/>
            <rFont val="Tahoma"/>
            <family val="2"/>
          </rPr>
          <t xml:space="preserve">
1.</t>
        </r>
        <r>
          <rPr>
            <sz val="9"/>
            <rFont val="細明體"/>
            <family val="3"/>
          </rPr>
          <t>處份不動產
2.處份備供出售金融資產</t>
        </r>
      </text>
    </comment>
  </commentList>
</comments>
</file>

<file path=xl/comments5.xml><?xml version="1.0" encoding="utf-8"?>
<comments xmlns="http://schemas.openxmlformats.org/spreadsheetml/2006/main">
  <authors>
    <author>AnnieLi</author>
  </authors>
  <commentList>
    <comment ref="D1" authorId="0">
      <text>
        <r>
          <rPr>
            <b/>
            <sz val="10"/>
            <rFont val="新細明體"/>
            <family val="1"/>
          </rPr>
          <t>AnnieLi:</t>
        </r>
        <r>
          <rPr>
            <sz val="10"/>
            <rFont val="新細明體"/>
            <family val="1"/>
          </rPr>
          <t xml:space="preserve">
OK</t>
        </r>
      </text>
    </comment>
    <comment ref="E1" authorId="0">
      <text>
        <r>
          <rPr>
            <b/>
            <sz val="10"/>
            <rFont val="新細明體"/>
            <family val="1"/>
          </rPr>
          <t>AnnieLi:</t>
        </r>
        <r>
          <rPr>
            <sz val="10"/>
            <rFont val="新細明體"/>
            <family val="1"/>
          </rPr>
          <t xml:space="preserve">
OK</t>
        </r>
      </text>
    </comment>
    <comment ref="F1" authorId="0">
      <text>
        <r>
          <rPr>
            <b/>
            <sz val="10"/>
            <rFont val="新細明體"/>
            <family val="1"/>
          </rPr>
          <t>AnnieLi:</t>
        </r>
        <r>
          <rPr>
            <sz val="10"/>
            <rFont val="新細明體"/>
            <family val="1"/>
          </rPr>
          <t xml:space="preserve">
OK</t>
        </r>
      </text>
    </comment>
    <comment ref="H1" authorId="0">
      <text>
        <r>
          <rPr>
            <b/>
            <sz val="10"/>
            <rFont val="新細明體"/>
            <family val="1"/>
          </rPr>
          <t>AnnieLi:</t>
        </r>
        <r>
          <rPr>
            <sz val="10"/>
            <rFont val="新細明體"/>
            <family val="1"/>
          </rPr>
          <t xml:space="preserve">
OK</t>
        </r>
      </text>
    </comment>
    <comment ref="I1" authorId="0">
      <text>
        <r>
          <rPr>
            <b/>
            <sz val="10"/>
            <rFont val="新細明體"/>
            <family val="1"/>
          </rPr>
          <t>AnnieLi:</t>
        </r>
        <r>
          <rPr>
            <sz val="10"/>
            <rFont val="新細明體"/>
            <family val="1"/>
          </rPr>
          <t xml:space="preserve">
OK</t>
        </r>
      </text>
    </comment>
    <comment ref="J1" authorId="0">
      <text>
        <r>
          <rPr>
            <b/>
            <sz val="10"/>
            <rFont val="新細明體"/>
            <family val="1"/>
          </rPr>
          <t>AnnieLi:</t>
        </r>
        <r>
          <rPr>
            <sz val="10"/>
            <rFont val="新細明體"/>
            <family val="1"/>
          </rPr>
          <t xml:space="preserve">
OK</t>
        </r>
      </text>
    </comment>
  </commentList>
</comments>
</file>

<file path=xl/comments6.xml><?xml version="1.0" encoding="utf-8"?>
<comments xmlns="http://schemas.openxmlformats.org/spreadsheetml/2006/main">
  <authors>
    <author>AnnieLi</author>
  </authors>
  <commentList>
    <comment ref="H1" authorId="0">
      <text>
        <r>
          <rPr>
            <b/>
            <sz val="10"/>
            <rFont val="新細明體"/>
            <family val="1"/>
          </rPr>
          <t>AnnieLi:</t>
        </r>
        <r>
          <rPr>
            <sz val="10"/>
            <rFont val="新細明體"/>
            <family val="1"/>
          </rPr>
          <t xml:space="preserve">
OK</t>
        </r>
      </text>
    </comment>
    <comment ref="I1" authorId="0">
      <text>
        <r>
          <rPr>
            <b/>
            <sz val="10"/>
            <rFont val="新細明體"/>
            <family val="1"/>
          </rPr>
          <t>AnnieLi:</t>
        </r>
        <r>
          <rPr>
            <sz val="10"/>
            <rFont val="新細明體"/>
            <family val="1"/>
          </rPr>
          <t xml:space="preserve">
OK</t>
        </r>
      </text>
    </comment>
    <comment ref="J1" authorId="0">
      <text>
        <r>
          <rPr>
            <b/>
            <sz val="10"/>
            <rFont val="新細明體"/>
            <family val="1"/>
          </rPr>
          <t>AnnieLi:</t>
        </r>
        <r>
          <rPr>
            <sz val="10"/>
            <rFont val="新細明體"/>
            <family val="1"/>
          </rPr>
          <t xml:space="preserve">
OK</t>
        </r>
      </text>
    </comment>
    <comment ref="D1" authorId="0">
      <text>
        <r>
          <rPr>
            <b/>
            <sz val="10"/>
            <rFont val="新細明體"/>
            <family val="1"/>
          </rPr>
          <t>AnnieLi:</t>
        </r>
        <r>
          <rPr>
            <sz val="10"/>
            <rFont val="新細明體"/>
            <family val="1"/>
          </rPr>
          <t xml:space="preserve">
OK</t>
        </r>
      </text>
    </comment>
    <comment ref="E1" authorId="0">
      <text>
        <r>
          <rPr>
            <b/>
            <sz val="10"/>
            <rFont val="新細明體"/>
            <family val="1"/>
          </rPr>
          <t>AnnieLi:</t>
        </r>
        <r>
          <rPr>
            <sz val="10"/>
            <rFont val="新細明體"/>
            <family val="1"/>
          </rPr>
          <t xml:space="preserve">
OK</t>
        </r>
      </text>
    </comment>
    <comment ref="F1" authorId="0">
      <text>
        <r>
          <rPr>
            <b/>
            <sz val="10"/>
            <rFont val="新細明體"/>
            <family val="1"/>
          </rPr>
          <t>AnnieLi:</t>
        </r>
        <r>
          <rPr>
            <sz val="10"/>
            <rFont val="新細明體"/>
            <family val="1"/>
          </rPr>
          <t xml:space="preserve">
OK</t>
        </r>
      </text>
    </comment>
  </commentList>
</comments>
</file>

<file path=xl/comments7.xml><?xml version="1.0" encoding="utf-8"?>
<comments xmlns="http://schemas.openxmlformats.org/spreadsheetml/2006/main">
  <authors>
    <author>Annie</author>
  </authors>
  <commentList>
    <comment ref="I8" authorId="0">
      <text>
        <r>
          <rPr>
            <b/>
            <sz val="9"/>
            <rFont val="新細明體"/>
            <family val="1"/>
          </rPr>
          <t>Annie:</t>
        </r>
        <r>
          <rPr>
            <sz val="9"/>
            <rFont val="新細明體"/>
            <family val="1"/>
          </rPr>
          <t xml:space="preserve">
98Q3若有重分類，則給Maggie的以前年度資料亦需更新</t>
        </r>
      </text>
    </comment>
    <comment ref="U8" authorId="0">
      <text>
        <r>
          <rPr>
            <b/>
            <sz val="9"/>
            <rFont val="新細明體"/>
            <family val="1"/>
          </rPr>
          <t>Annie:</t>
        </r>
        <r>
          <rPr>
            <sz val="9"/>
            <rFont val="新細明體"/>
            <family val="1"/>
          </rPr>
          <t xml:space="preserve">
98Q3若有重分類，則給Maggie的以前年度資料亦需更新</t>
        </r>
      </text>
    </comment>
  </commentList>
</comments>
</file>

<file path=xl/comments8.xml><?xml version="1.0" encoding="utf-8"?>
<comments xmlns="http://schemas.openxmlformats.org/spreadsheetml/2006/main">
  <authors>
    <author>AnnieLi</author>
  </authors>
  <commentList>
    <comment ref="D7" authorId="0">
      <text>
        <r>
          <rPr>
            <b/>
            <sz val="10"/>
            <rFont val="新細明體"/>
            <family val="1"/>
          </rPr>
          <t>AnnieLi:</t>
        </r>
        <r>
          <rPr>
            <sz val="10"/>
            <rFont val="新細明體"/>
            <family val="1"/>
          </rPr>
          <t xml:space="preserve">
OK</t>
        </r>
      </text>
    </comment>
    <comment ref="E7" authorId="0">
      <text>
        <r>
          <rPr>
            <b/>
            <sz val="10"/>
            <rFont val="新細明體"/>
            <family val="1"/>
          </rPr>
          <t>AnnieLi:</t>
        </r>
        <r>
          <rPr>
            <sz val="10"/>
            <rFont val="新細明體"/>
            <family val="1"/>
          </rPr>
          <t xml:space="preserve">
OK</t>
        </r>
      </text>
    </comment>
    <comment ref="F7" authorId="0">
      <text>
        <r>
          <rPr>
            <b/>
            <sz val="10"/>
            <rFont val="新細明體"/>
            <family val="1"/>
          </rPr>
          <t>AnnieLi:</t>
        </r>
        <r>
          <rPr>
            <sz val="10"/>
            <rFont val="新細明體"/>
            <family val="1"/>
          </rPr>
          <t xml:space="preserve">
OK</t>
        </r>
      </text>
    </comment>
    <comment ref="H7" authorId="0">
      <text>
        <r>
          <rPr>
            <b/>
            <sz val="10"/>
            <rFont val="新細明體"/>
            <family val="1"/>
          </rPr>
          <t>AnnieLi:</t>
        </r>
        <r>
          <rPr>
            <sz val="10"/>
            <rFont val="新細明體"/>
            <family val="1"/>
          </rPr>
          <t xml:space="preserve">
OK</t>
        </r>
      </text>
    </comment>
    <comment ref="I7" authorId="0">
      <text>
        <r>
          <rPr>
            <b/>
            <sz val="10"/>
            <rFont val="新細明體"/>
            <family val="1"/>
          </rPr>
          <t>AnnieLi:</t>
        </r>
        <r>
          <rPr>
            <sz val="10"/>
            <rFont val="新細明體"/>
            <family val="1"/>
          </rPr>
          <t xml:space="preserve">
OK</t>
        </r>
      </text>
    </comment>
    <comment ref="J7" authorId="0">
      <text>
        <r>
          <rPr>
            <b/>
            <sz val="10"/>
            <rFont val="新細明體"/>
            <family val="1"/>
          </rPr>
          <t>AnnieLi:</t>
        </r>
        <r>
          <rPr>
            <sz val="10"/>
            <rFont val="新細明體"/>
            <family val="1"/>
          </rPr>
          <t xml:space="preserve">
OK</t>
        </r>
      </text>
    </comment>
  </commentList>
</comments>
</file>

<file path=xl/comments9.xml><?xml version="1.0" encoding="utf-8"?>
<comments xmlns="http://schemas.openxmlformats.org/spreadsheetml/2006/main">
  <authors>
    <author>Annie</author>
  </authors>
  <commentList>
    <comment ref="I8" authorId="0">
      <text>
        <r>
          <rPr>
            <b/>
            <sz val="9"/>
            <rFont val="新細明體"/>
            <family val="1"/>
          </rPr>
          <t>Annie:</t>
        </r>
        <r>
          <rPr>
            <sz val="9"/>
            <rFont val="新細明體"/>
            <family val="1"/>
          </rPr>
          <t xml:space="preserve">
98Q3若有重分類，則給Maggie的以前年度資料亦需更新</t>
        </r>
      </text>
    </comment>
    <comment ref="U8" authorId="0">
      <text>
        <r>
          <rPr>
            <b/>
            <sz val="9"/>
            <rFont val="新細明體"/>
            <family val="1"/>
          </rPr>
          <t>Annie:</t>
        </r>
        <r>
          <rPr>
            <sz val="9"/>
            <rFont val="新細明體"/>
            <family val="1"/>
          </rPr>
          <t xml:space="preserve">
98Q3若有重分類，則給Maggie的以前年度資料亦需更新</t>
        </r>
      </text>
    </comment>
  </commentList>
</comments>
</file>

<file path=xl/sharedStrings.xml><?xml version="1.0" encoding="utf-8"?>
<sst xmlns="http://schemas.openxmlformats.org/spreadsheetml/2006/main" count="1966" uniqueCount="540">
  <si>
    <t>Capital Stock</t>
  </si>
  <si>
    <t>Capital Surplus</t>
  </si>
  <si>
    <t>Retained Earnings</t>
  </si>
  <si>
    <t xml:space="preserve">   Total Assets</t>
  </si>
  <si>
    <t>Operating Expenses</t>
  </si>
  <si>
    <t>Total Operating Expenses</t>
  </si>
  <si>
    <t>Effect of Exchange Rate Changes</t>
  </si>
  <si>
    <t>Short-Term bank loans and Bills Payable</t>
  </si>
  <si>
    <t>Long-Term Debt</t>
  </si>
  <si>
    <t>Asset writ-off Loss-net</t>
  </si>
  <si>
    <t>Q1</t>
  </si>
  <si>
    <t>Q2</t>
  </si>
  <si>
    <t>Q3</t>
  </si>
  <si>
    <t>Q4</t>
  </si>
  <si>
    <t>台灣大哥大股份有限公司及子公司</t>
  </si>
  <si>
    <t>合併資產負債表</t>
  </si>
  <si>
    <t>（僅經核閲，未依照一般公認審計準則查核）</t>
  </si>
  <si>
    <t>單位：除每股面額為新台幣元</t>
  </si>
  <si>
    <t>外，餘係新台幣仟元</t>
  </si>
  <si>
    <t>代碼</t>
  </si>
  <si>
    <t>資產</t>
  </si>
  <si>
    <t>金額</t>
  </si>
  <si>
    <t>％</t>
  </si>
  <si>
    <t>負債及股東權益</t>
  </si>
  <si>
    <t>流動資產</t>
  </si>
  <si>
    <t>流動負債</t>
  </si>
  <si>
    <t>現金及約當現金（附註二、四及二十五）</t>
  </si>
  <si>
    <t>短期借款（附註十四）</t>
  </si>
  <si>
    <t>-</t>
  </si>
  <si>
    <t>備供出售金融資產－流動（附註二及五）</t>
  </si>
  <si>
    <t>應付短期票券（附註十五）</t>
  </si>
  <si>
    <t>應付票據</t>
  </si>
  <si>
    <t>應付帳款（附註二十五）</t>
  </si>
  <si>
    <t>應收票據</t>
  </si>
  <si>
    <t>應付所得稅（附註二及二十一）</t>
  </si>
  <si>
    <t>應收帳款淨額－非關係人（附註二及六）</t>
  </si>
  <si>
    <t>應付費用</t>
  </si>
  <si>
    <t>應收帳款－關係人（附註二及二十五）</t>
  </si>
  <si>
    <t>其他應付款（附註二）</t>
  </si>
  <si>
    <t>其他應收款（附註二十五）</t>
  </si>
  <si>
    <t>預收款項（附註十六）</t>
  </si>
  <si>
    <t>120X</t>
  </si>
  <si>
    <t>存貨（附註二）</t>
  </si>
  <si>
    <t>一年內到期之長期負債（附註十七及二十四）</t>
  </si>
  <si>
    <t>預付款項（附註二十五）</t>
  </si>
  <si>
    <t>存入保證金</t>
  </si>
  <si>
    <t>遞延所得稅資產－流動（附註二及二十一）</t>
  </si>
  <si>
    <t>遞延所得稅負債－流動（附註二及二十一）</t>
  </si>
  <si>
    <t>質押定存單（附註二十五及二十六）</t>
  </si>
  <si>
    <t>其他流動負債</t>
  </si>
  <si>
    <t>其他流動資產</t>
  </si>
  <si>
    <t>21XX</t>
  </si>
  <si>
    <t>流動負債合計</t>
  </si>
  <si>
    <t>11XX</t>
  </si>
  <si>
    <t>流動資產合計</t>
  </si>
  <si>
    <t>長期負債</t>
  </si>
  <si>
    <t>投　　資</t>
  </si>
  <si>
    <t>應付公司債（附註十七及二十四）</t>
  </si>
  <si>
    <t>採權益法之長期股權投資（附註二及七）</t>
  </si>
  <si>
    <t>長期借款（附註十八）</t>
  </si>
  <si>
    <t>避險之衍生性金融資產－非流動（附註二、二十</t>
  </si>
  <si>
    <t>24XX</t>
  </si>
  <si>
    <t>長期負債合計</t>
  </si>
  <si>
    <t>　四及二十八）</t>
  </si>
  <si>
    <t>以成本衡量之金融資產－非流動（附註二及八）</t>
  </si>
  <si>
    <t>其他負債</t>
  </si>
  <si>
    <t>無活絡市場之債券投資－非流動（附註二及九）</t>
  </si>
  <si>
    <t>應計退休金負債（附註二及十九）</t>
  </si>
  <si>
    <t>14XX</t>
  </si>
  <si>
    <t>投資合計</t>
  </si>
  <si>
    <t>遞延所得稅負債－非流動（附註二及二十一）</t>
  </si>
  <si>
    <t>固定資產（附註二及十）</t>
  </si>
  <si>
    <t>其　　他（附註二）</t>
  </si>
  <si>
    <t>成　　本</t>
  </si>
  <si>
    <t>28XX</t>
  </si>
  <si>
    <t>其他負債合計</t>
  </si>
  <si>
    <t>土　　地</t>
  </si>
  <si>
    <t>房屋及建築</t>
  </si>
  <si>
    <t>2XXX</t>
  </si>
  <si>
    <t>　　負債合計</t>
  </si>
  <si>
    <t>電信設備</t>
  </si>
  <si>
    <t>辦公設備</t>
  </si>
  <si>
    <t>股東權益（附註二及二十）</t>
  </si>
  <si>
    <t>租賃資產</t>
  </si>
  <si>
    <t>母公司股東權益</t>
  </si>
  <si>
    <t>其他設備</t>
  </si>
  <si>
    <t>15X1</t>
  </si>
  <si>
    <t>成本小計</t>
  </si>
  <si>
    <t>15X9</t>
  </si>
  <si>
    <t>減：累積折舊</t>
  </si>
  <si>
    <t>資本公積</t>
  </si>
  <si>
    <t>公司債轉換溢價</t>
  </si>
  <si>
    <t>未完工程及預付設備款</t>
  </si>
  <si>
    <t>庫藏股票交易</t>
  </si>
  <si>
    <t>15XX</t>
  </si>
  <si>
    <t>固定資產淨額</t>
  </si>
  <si>
    <t>長期投資</t>
  </si>
  <si>
    <t>其　　他</t>
  </si>
  <si>
    <t>無形資產（附註二）</t>
  </si>
  <si>
    <t>保留盈餘</t>
  </si>
  <si>
    <t>特許權</t>
  </si>
  <si>
    <t>法定盈餘公積</t>
  </si>
  <si>
    <t>電腦軟體成本</t>
  </si>
  <si>
    <t>特別盈餘公積</t>
  </si>
  <si>
    <t>商譽（附註十一）</t>
  </si>
  <si>
    <t>未分配盈餘</t>
  </si>
  <si>
    <t>其他無形資產</t>
  </si>
  <si>
    <t>股東權益其他項目</t>
  </si>
  <si>
    <t>客戶關係（附註十一）</t>
  </si>
  <si>
    <t>累積換算調整數</t>
  </si>
  <si>
    <t>營業權（附註十一）</t>
  </si>
  <si>
    <t>未認列為退休金成本之淨損失</t>
  </si>
  <si>
    <t>金融商品之未實現利益</t>
  </si>
  <si>
    <t>其他無形資產合計</t>
  </si>
  <si>
    <t>庫藏股票</t>
  </si>
  <si>
    <t>17XX</t>
  </si>
  <si>
    <t>無形資產合計</t>
  </si>
  <si>
    <t>少數股權</t>
  </si>
  <si>
    <t>其他資產</t>
  </si>
  <si>
    <t>3XXX</t>
  </si>
  <si>
    <t>股東權益合計</t>
  </si>
  <si>
    <t>出租資產（附註二及十二）</t>
  </si>
  <si>
    <t>閒置資產（附註二及十二）</t>
  </si>
  <si>
    <t>存出保證金</t>
  </si>
  <si>
    <t>遞延費用（附註二及十三）</t>
  </si>
  <si>
    <t>遞延所得稅資產－非流動（附註二及二十一）</t>
  </si>
  <si>
    <t>其他（附註二、十九、二十五及二十六）</t>
  </si>
  <si>
    <t>18XX</t>
  </si>
  <si>
    <t>其他資產合計</t>
  </si>
  <si>
    <t>1XXX</t>
  </si>
  <si>
    <t>資　　產　　總　　計</t>
  </si>
  <si>
    <t>負債及股東權益總計</t>
  </si>
  <si>
    <t>後附之附註係本合併財務報表之一部分。</t>
  </si>
  <si>
    <t>（請參閱勤業眾信會計師事務所民國九十八年七月十七日會計師核閱報告）</t>
  </si>
  <si>
    <t>董事長：蔡明興</t>
  </si>
  <si>
    <t>經理人：張孝威</t>
  </si>
  <si>
    <t>會計主管：廖思清</t>
  </si>
  <si>
    <r>
      <t>普通股股本－每股面額</t>
    </r>
    <r>
      <rPr>
        <sz val="10"/>
        <rFont val="Book Antiqua"/>
        <family val="1"/>
      </rPr>
      <t>10</t>
    </r>
    <r>
      <rPr>
        <sz val="10"/>
        <rFont val="標楷體"/>
        <family val="4"/>
      </rPr>
      <t>元，額定－　　</t>
    </r>
    <r>
      <rPr>
        <sz val="10"/>
        <rFont val="Book Antiqua"/>
        <family val="1"/>
      </rPr>
      <t xml:space="preserve">  </t>
    </r>
  </si>
  <si>
    <r>
      <t>　</t>
    </r>
    <r>
      <rPr>
        <sz val="10"/>
        <rFont val="Book Antiqua"/>
        <family val="1"/>
      </rPr>
      <t>6,000,000</t>
    </r>
    <r>
      <rPr>
        <sz val="10"/>
        <rFont val="標楷體"/>
        <family val="4"/>
      </rPr>
      <t>仟股；發行－</t>
    </r>
    <r>
      <rPr>
        <sz val="10"/>
        <rFont val="Book Antiqua"/>
        <family val="1"/>
      </rPr>
      <t>3,800,925</t>
    </r>
    <r>
      <rPr>
        <sz val="10"/>
        <rFont val="標楷體"/>
        <family val="4"/>
      </rPr>
      <t>仟股</t>
    </r>
  </si>
  <si>
    <t>合併現金流量表</t>
  </si>
  <si>
    <t>（僅經核閱，未依照一般公認審計準則查核）</t>
  </si>
  <si>
    <t>單位：新台幣仟元</t>
  </si>
  <si>
    <t>營業活動之現金流量</t>
  </si>
  <si>
    <t>合併總純益</t>
  </si>
  <si>
    <t>調整項目</t>
  </si>
  <si>
    <t>折　　舊</t>
  </si>
  <si>
    <t>處分及報廢固定資產損失－淨額</t>
  </si>
  <si>
    <t>攤　　銷</t>
  </si>
  <si>
    <t>遞延所得稅</t>
  </si>
  <si>
    <t>呆　　帳</t>
  </si>
  <si>
    <t>員工認股權酬勞成本</t>
  </si>
  <si>
    <t>減損損失</t>
  </si>
  <si>
    <t>長期應付票據攤銷</t>
  </si>
  <si>
    <t>營業資產及負債之淨變動</t>
  </si>
  <si>
    <t>應收帳款－關係人</t>
  </si>
  <si>
    <t>其他應收款</t>
  </si>
  <si>
    <t>長期應收租賃款</t>
  </si>
  <si>
    <t>存　　貨</t>
  </si>
  <si>
    <t>預付款項</t>
  </si>
  <si>
    <t>應付帳款</t>
  </si>
  <si>
    <t>應付所得稅</t>
  </si>
  <si>
    <t>預收款項</t>
  </si>
  <si>
    <t>營業活動之淨現金流入</t>
  </si>
  <si>
    <t>投資活動之現金流量</t>
  </si>
  <si>
    <t>購置固定資產</t>
  </si>
  <si>
    <t>取得子公司價款</t>
  </si>
  <si>
    <t>電腦軟體成本及其他無形資產增加</t>
  </si>
  <si>
    <t>自被投資公司取得減資款</t>
  </si>
  <si>
    <t>商譽增加</t>
  </si>
  <si>
    <t>處分固定資產價款</t>
  </si>
  <si>
    <t>投資活動之淨現金流出</t>
  </si>
  <si>
    <t>融資活動之現金流量</t>
  </si>
  <si>
    <t>償還長期借款</t>
  </si>
  <si>
    <t>庫藏股轉讓予員工</t>
  </si>
  <si>
    <t>存入保證金減少</t>
  </si>
  <si>
    <t>退還清算股款予少數股東</t>
  </si>
  <si>
    <t>少數股權減少</t>
  </si>
  <si>
    <t>發放現金股利予少數股東</t>
  </si>
  <si>
    <t>現金減資</t>
  </si>
  <si>
    <t>償還長期應付票據</t>
  </si>
  <si>
    <t>融資活動之淨現金流出</t>
  </si>
  <si>
    <t>匯率影響數</t>
  </si>
  <si>
    <t>取得子公司控制能力現金流量影響數</t>
  </si>
  <si>
    <t>期初現金及約當現金餘額</t>
  </si>
  <si>
    <t>期末現金及約當現金餘額</t>
  </si>
  <si>
    <t>處分備供出售資產損失</t>
  </si>
  <si>
    <t>其他資產減少（增加）</t>
  </si>
  <si>
    <t>處分閒置資產價款</t>
  </si>
  <si>
    <t>發放現金股利</t>
  </si>
  <si>
    <t>短期借款增加（減少）</t>
  </si>
  <si>
    <t>舉借長期借款</t>
  </si>
  <si>
    <t>支付員工紅利</t>
  </si>
  <si>
    <t>支付董監事酬勞</t>
  </si>
  <si>
    <t>退 休 金</t>
  </si>
  <si>
    <t>存出保證金減少</t>
  </si>
  <si>
    <t>Disposal of Treasury Stocks</t>
  </si>
  <si>
    <t>Others</t>
  </si>
  <si>
    <t>Cash Dividends Paid</t>
  </si>
  <si>
    <t>Shares Buyback</t>
  </si>
  <si>
    <t>民國九十八年及九十七年十二月三十一日</t>
  </si>
  <si>
    <t>預付長期投資款(附註七)</t>
  </si>
  <si>
    <t>減：累積減損</t>
  </si>
  <si>
    <t>員工認股權</t>
  </si>
  <si>
    <t>民國九十八年及九十七年一月一日至十二月三十一日</t>
  </si>
  <si>
    <t>處分投資損失(利益)</t>
  </si>
  <si>
    <t>質押定期存款減少</t>
  </si>
  <si>
    <t>償還公司債</t>
  </si>
  <si>
    <t>應付短期票券增加(減少)</t>
  </si>
  <si>
    <t>發行公司債</t>
  </si>
  <si>
    <t>庫藏股票處分價款</t>
  </si>
  <si>
    <t>買回庫藏股</t>
  </si>
  <si>
    <t>本期現金及約當現金減少數</t>
  </si>
  <si>
    <t>避險之衍生性金融資產－流動（附註二、二十四及二十八）</t>
  </si>
  <si>
    <t>公平價值變動列入損益之金融資產－流動（附註二）</t>
  </si>
  <si>
    <t>公平價值變動列入損益之金融資產</t>
  </si>
  <si>
    <t>處分以成本衡量之金融資產價款</t>
  </si>
  <si>
    <t>採權益法之長期股權投資增加</t>
  </si>
  <si>
    <t>處分備供出售金融資產價款</t>
  </si>
  <si>
    <t>權益法認列之投資損失</t>
  </si>
  <si>
    <t>存貨跌價損失(回升利益)</t>
  </si>
  <si>
    <t>應收帳款淨額</t>
  </si>
  <si>
    <t>其他應付款項</t>
  </si>
  <si>
    <t>遞延費用淨增加</t>
  </si>
  <si>
    <t>固定資產轉列費用數</t>
  </si>
  <si>
    <t xml:space="preserve">Taiwan Mobile Co., Ltd. </t>
  </si>
  <si>
    <t>Consolidated Historical Key Numbers</t>
  </si>
  <si>
    <t>Statements of Income</t>
  </si>
  <si>
    <t>(Expressed in Thousand of New Taiwan Dollars Except Earning Per Share)</t>
  </si>
  <si>
    <t>Operating Revenues</t>
  </si>
  <si>
    <t>Operating Costs</t>
  </si>
  <si>
    <t>Gross Profit</t>
  </si>
  <si>
    <t xml:space="preserve">     Marketing </t>
  </si>
  <si>
    <t xml:space="preserve">     Administrative</t>
  </si>
  <si>
    <t>Income from Operations</t>
  </si>
  <si>
    <t>Net Non-Operating Income (Expenses)</t>
  </si>
  <si>
    <t>Investment Income (Loss)</t>
  </si>
  <si>
    <t>Income Before Income Tax</t>
  </si>
  <si>
    <t>Income Tax Expenses</t>
  </si>
  <si>
    <t>Balance Sheets</t>
  </si>
  <si>
    <t>(Expressed in Thousand of New Taiwan Dollars)</t>
  </si>
  <si>
    <t>ASSETS</t>
  </si>
  <si>
    <r>
      <t>Cash</t>
    </r>
    <r>
      <rPr>
        <sz val="12"/>
        <rFont val="Times New Roman"/>
        <family val="1"/>
      </rPr>
      <t xml:space="preserve"> and Cash Equivalents</t>
    </r>
  </si>
  <si>
    <r>
      <t xml:space="preserve">Financial </t>
    </r>
    <r>
      <rPr>
        <sz val="12"/>
        <rFont val="Times New Roman"/>
        <family val="1"/>
      </rPr>
      <t xml:space="preserve">Assets at Fair Value Through Profit or Loss </t>
    </r>
  </si>
  <si>
    <r>
      <t xml:space="preserve">Accounts and </t>
    </r>
    <r>
      <rPr>
        <sz val="12"/>
        <rFont val="Times New Roman"/>
        <family val="1"/>
      </rPr>
      <t>Notes Receivable and Other Receivables</t>
    </r>
  </si>
  <si>
    <r>
      <t xml:space="preserve">Other </t>
    </r>
    <r>
      <rPr>
        <sz val="12"/>
        <rFont val="Times New Roman"/>
        <family val="1"/>
      </rPr>
      <t>Current Assets</t>
    </r>
  </si>
  <si>
    <t>Goodwill</t>
  </si>
  <si>
    <t xml:space="preserve">LIABILITIES </t>
  </si>
  <si>
    <r>
      <t>Short</t>
    </r>
    <r>
      <rPr>
        <sz val="12"/>
        <rFont val="Times New Roman"/>
        <family val="1"/>
      </rPr>
      <t>-Term Borrowings and Bills Payable</t>
    </r>
  </si>
  <si>
    <r>
      <t xml:space="preserve">Current </t>
    </r>
    <r>
      <rPr>
        <sz val="12"/>
        <rFont val="Times New Roman"/>
        <family val="1"/>
      </rPr>
      <t xml:space="preserve">Portion of Long-Term Liabilities </t>
    </r>
  </si>
  <si>
    <r>
      <t>Accounts</t>
    </r>
    <r>
      <rPr>
        <sz val="12"/>
        <rFont val="Times New Roman"/>
        <family val="1"/>
      </rPr>
      <t xml:space="preserve"> and Notes Payable and Other Payables</t>
    </r>
  </si>
  <si>
    <r>
      <t xml:space="preserve">Other </t>
    </r>
    <r>
      <rPr>
        <sz val="12"/>
        <rFont val="Times New Roman"/>
        <family val="1"/>
      </rPr>
      <t>Current Liabilities</t>
    </r>
  </si>
  <si>
    <t>Bonds Payable</t>
  </si>
  <si>
    <t xml:space="preserve">    Total Liabilities</t>
  </si>
  <si>
    <r>
      <t xml:space="preserve">     Common </t>
    </r>
    <r>
      <rPr>
        <sz val="12"/>
        <rFont val="Times New Roman"/>
        <family val="1"/>
      </rPr>
      <t>Stock</t>
    </r>
  </si>
  <si>
    <r>
      <t xml:space="preserve">    Special </t>
    </r>
    <r>
      <rPr>
        <sz val="12"/>
        <rFont val="Times New Roman"/>
        <family val="1"/>
      </rPr>
      <t>Reserve</t>
    </r>
  </si>
  <si>
    <r>
      <t xml:space="preserve">    Unappropriated </t>
    </r>
    <r>
      <rPr>
        <sz val="12"/>
        <rFont val="Times New Roman"/>
        <family val="1"/>
      </rPr>
      <t>Earnings</t>
    </r>
  </si>
  <si>
    <t>Treasury Stock</t>
  </si>
  <si>
    <t>Statements of Cash Flows</t>
  </si>
  <si>
    <t>Cash Flows From Operating Activities</t>
  </si>
  <si>
    <t>Deprec. &amp; Amort.</t>
  </si>
  <si>
    <t>Other Op Sources/(Uses)</t>
  </si>
  <si>
    <t>Cash Flows From Investing Activities</t>
  </si>
  <si>
    <t>Capex</t>
  </si>
  <si>
    <t>Cash Flows From Financing Activities</t>
  </si>
  <si>
    <t>Net  Cash Position Changes</t>
  </si>
  <si>
    <t>99年度</t>
  </si>
  <si>
    <t>98年度</t>
  </si>
  <si>
    <t>99年前三季</t>
  </si>
  <si>
    <t>98年前三季</t>
  </si>
  <si>
    <t>99年上半年度</t>
  </si>
  <si>
    <t>98年上半年度</t>
  </si>
  <si>
    <t>99年第一季</t>
  </si>
  <si>
    <t>98年第一季</t>
  </si>
  <si>
    <t>100年第一季</t>
  </si>
  <si>
    <t>100年3月31日</t>
  </si>
  <si>
    <t>99年3月31日</t>
  </si>
  <si>
    <t>100年3月31日</t>
  </si>
  <si>
    <t>民國九十八年及九十七年一月一日至十二月三十一日</t>
  </si>
  <si>
    <t>公平價值變動列入損益之金融資產</t>
  </si>
  <si>
    <t>存出保證金減少</t>
  </si>
  <si>
    <t>庫藏股票處分價款</t>
  </si>
  <si>
    <t>減：累積減損</t>
  </si>
  <si>
    <t>100年第二季</t>
  </si>
  <si>
    <t>99年第二季</t>
  </si>
  <si>
    <t>100年6月30日</t>
  </si>
  <si>
    <t>99年6月30日</t>
  </si>
  <si>
    <t>100年上半年度</t>
  </si>
  <si>
    <t>100年9月30日</t>
  </si>
  <si>
    <t>99年9月30日</t>
  </si>
  <si>
    <t>商標</t>
  </si>
  <si>
    <t>100年前三季</t>
  </si>
  <si>
    <t>其他流動負債、其他負債</t>
  </si>
  <si>
    <t>99年上半年度</t>
  </si>
  <si>
    <r>
      <t>Q1~Q</t>
    </r>
    <r>
      <rPr>
        <sz val="12"/>
        <rFont val="Times New Roman"/>
        <family val="1"/>
      </rPr>
      <t>4</t>
    </r>
  </si>
  <si>
    <t>100年前三季</t>
  </si>
  <si>
    <t>100年12月31日</t>
  </si>
  <si>
    <t>99年12月31日</t>
  </si>
  <si>
    <t>100年度</t>
  </si>
  <si>
    <t>支付員工紅利</t>
  </si>
  <si>
    <t>子公司發行員工認股權證</t>
  </si>
  <si>
    <t>100年第四季</t>
  </si>
  <si>
    <t>99年第四季</t>
  </si>
  <si>
    <t>子公司發行員工認股權證</t>
  </si>
  <si>
    <t>31-Mar-12</t>
  </si>
  <si>
    <t>30-Jun-12</t>
  </si>
  <si>
    <t>30-Sep-12</t>
  </si>
  <si>
    <t>31-Dec-12</t>
  </si>
  <si>
    <t>101年度</t>
  </si>
  <si>
    <t>101年前三季</t>
  </si>
  <si>
    <t>101年上半年度</t>
  </si>
  <si>
    <t>101年第一季</t>
  </si>
  <si>
    <t>Inventories</t>
  </si>
  <si>
    <t>流動資產：</t>
  </si>
  <si>
    <t>　成　　本：</t>
  </si>
  <si>
    <t>無形資產(附註二)：</t>
  </si>
  <si>
    <t>其他資產：</t>
  </si>
  <si>
    <t>流動負債：</t>
  </si>
  <si>
    <t>長期負債：</t>
  </si>
  <si>
    <t>其他負債：</t>
  </si>
  <si>
    <t>　股　　本：</t>
  </si>
  <si>
    <t>　資本公積：</t>
  </si>
  <si>
    <t>　保留盈餘：</t>
  </si>
  <si>
    <t>　股東權益其他調整項目：</t>
  </si>
  <si>
    <t>　資　　產</t>
  </si>
  <si>
    <t>金　　額</t>
  </si>
  <si>
    <r>
      <t>　</t>
    </r>
    <r>
      <rPr>
        <b/>
        <sz val="12"/>
        <color indexed="8"/>
        <rFont val="標楷體"/>
        <family val="4"/>
      </rPr>
      <t>負債及股東權益</t>
    </r>
  </si>
  <si>
    <r>
      <t>　　</t>
    </r>
    <r>
      <rPr>
        <b/>
        <sz val="12"/>
        <color indexed="8"/>
        <rFont val="標楷體"/>
        <family val="4"/>
      </rPr>
      <t>流動資產合計</t>
    </r>
  </si>
  <si>
    <r>
      <t>　　</t>
    </r>
    <r>
      <rPr>
        <b/>
        <sz val="12"/>
        <color indexed="8"/>
        <rFont val="標楷體"/>
        <family val="4"/>
      </rPr>
      <t>其他負債合計</t>
    </r>
  </si>
  <si>
    <t>　未完工程及預付設備款</t>
  </si>
  <si>
    <r>
      <t>　　</t>
    </r>
    <r>
      <rPr>
        <b/>
        <sz val="12"/>
        <color indexed="8"/>
        <rFont val="標楷體"/>
        <family val="4"/>
      </rPr>
      <t>固定資產淨額</t>
    </r>
  </si>
  <si>
    <t>　　公司債轉換溢價</t>
  </si>
  <si>
    <t>　　庫藏股票交易</t>
  </si>
  <si>
    <t>　特許權</t>
  </si>
  <si>
    <t>　　長期投資</t>
  </si>
  <si>
    <t>　電腦軟體成本</t>
  </si>
  <si>
    <t>　　其他</t>
  </si>
  <si>
    <r>
      <t>　　</t>
    </r>
    <r>
      <rPr>
        <b/>
        <sz val="12"/>
        <color indexed="8"/>
        <rFont val="標楷體"/>
        <family val="4"/>
      </rPr>
      <t>無形資產合計</t>
    </r>
  </si>
  <si>
    <t>　　法定盈餘公積</t>
  </si>
  <si>
    <t>　　特別盈餘公積</t>
  </si>
  <si>
    <t>　　未分配盈餘</t>
  </si>
  <si>
    <t>　　累積換算調整數</t>
  </si>
  <si>
    <t>　　未認列為退休金成本之淨損失</t>
  </si>
  <si>
    <t xml:space="preserve">  　金融商品之未實現利益</t>
  </si>
  <si>
    <t xml:space="preserve">  　庫藏股票</t>
  </si>
  <si>
    <r>
      <t>　　</t>
    </r>
    <r>
      <rPr>
        <b/>
        <sz val="12"/>
        <color indexed="8"/>
        <rFont val="標楷體"/>
        <family val="4"/>
      </rPr>
      <t>其他資產合計</t>
    </r>
  </si>
  <si>
    <t>　　股東權益合計</t>
  </si>
  <si>
    <t>資產總計</t>
  </si>
  <si>
    <t>折舊</t>
  </si>
  <si>
    <t>攤銷</t>
  </si>
  <si>
    <t>呆帳</t>
  </si>
  <si>
    <t>101.06.30</t>
  </si>
  <si>
    <t>100.06.30</t>
  </si>
  <si>
    <t>101.6.30</t>
  </si>
  <si>
    <t>　現金及約當現金</t>
  </si>
  <si>
    <t>　短期借款</t>
  </si>
  <si>
    <t>　公平價值變動列入損益之金融資產-流動</t>
  </si>
  <si>
    <t>　應付短期票券</t>
  </si>
  <si>
    <t>　備供出售金融資產-流動</t>
  </si>
  <si>
    <t>　應付票據</t>
  </si>
  <si>
    <t>　應收票據</t>
  </si>
  <si>
    <t>　應付帳款</t>
  </si>
  <si>
    <t>　應收帳款淨額</t>
  </si>
  <si>
    <t>　應付帳款-關係人</t>
  </si>
  <si>
    <t>　應收帳款-關係人</t>
  </si>
  <si>
    <t>　應付所得稅</t>
  </si>
  <si>
    <t>　其他應收款</t>
  </si>
  <si>
    <t>　應付費用</t>
  </si>
  <si>
    <t>　存貨</t>
  </si>
  <si>
    <t>　其他應付款項</t>
  </si>
  <si>
    <t>　預付款項</t>
  </si>
  <si>
    <t xml:space="preserve">  一年內到期之到期公司債</t>
  </si>
  <si>
    <t>　遞延所得稅資產-流動</t>
  </si>
  <si>
    <t>　預收款項</t>
  </si>
  <si>
    <t>　質押定存單</t>
  </si>
  <si>
    <t>　存入保證金</t>
  </si>
  <si>
    <t>　其他流動資產-其他</t>
  </si>
  <si>
    <t xml:space="preserve">  遞延所得稅負債-流動</t>
  </si>
  <si>
    <t>　其他流動負債</t>
  </si>
  <si>
    <t>基金及長期投資：</t>
  </si>
  <si>
    <t>流動負債合計</t>
  </si>
  <si>
    <t>　採權益法之長期股權投資</t>
  </si>
  <si>
    <t xml:space="preserve">  預付長期投資款</t>
  </si>
  <si>
    <t>　應付公司債</t>
  </si>
  <si>
    <t>　以成本衡量之金融資產-非流動</t>
  </si>
  <si>
    <t>　長期借款</t>
  </si>
  <si>
    <t>　無活絡市場之債券投資-非流動</t>
  </si>
  <si>
    <r>
      <t>　　</t>
    </r>
    <r>
      <rPr>
        <b/>
        <sz val="12"/>
        <color indexed="8"/>
        <rFont val="標楷體"/>
        <family val="4"/>
      </rPr>
      <t>長期負債合計</t>
    </r>
  </si>
  <si>
    <r>
      <t>　　</t>
    </r>
    <r>
      <rPr>
        <b/>
        <sz val="12"/>
        <color indexed="8"/>
        <rFont val="標楷體"/>
        <family val="4"/>
      </rPr>
      <t>基金及長期投資投資合計</t>
    </r>
  </si>
  <si>
    <t>固定資產：</t>
  </si>
  <si>
    <t>　應計退休金負債</t>
  </si>
  <si>
    <t>　　土地</t>
  </si>
  <si>
    <t>　遞延所得稅負債-非流動</t>
  </si>
  <si>
    <t>　　房屋及建築</t>
  </si>
  <si>
    <t>　其他負債-其他</t>
  </si>
  <si>
    <t>　　電信設備</t>
  </si>
  <si>
    <t>　　辦公設備</t>
  </si>
  <si>
    <t>　　租賃資產</t>
  </si>
  <si>
    <t>　　其他設備</t>
  </si>
  <si>
    <t>股東權益：</t>
  </si>
  <si>
    <t>15X9</t>
  </si>
  <si>
    <t>　減：累積折舊</t>
  </si>
  <si>
    <t>普通股股本-每股面額10元，</t>
  </si>
  <si>
    <t>　減：累計減損-固定資產</t>
  </si>
  <si>
    <t xml:space="preserve">      額定-6,000,000千股；</t>
  </si>
  <si>
    <t xml:space="preserve">      發行-101年：3,420,833千股</t>
  </si>
  <si>
    <t xml:space="preserve">            100年：3,800,925千股</t>
  </si>
  <si>
    <t>　商標權</t>
  </si>
  <si>
    <t>　商譽</t>
  </si>
  <si>
    <t>　客戶關係</t>
  </si>
  <si>
    <t>　營業權</t>
  </si>
  <si>
    <t>　其他無形資產</t>
  </si>
  <si>
    <t>　出租資產</t>
  </si>
  <si>
    <t>　閒置資產</t>
  </si>
  <si>
    <t>　存出保證金</t>
  </si>
  <si>
    <t>　遞延費用</t>
  </si>
  <si>
    <t>　遞延所得稅資產-非流動</t>
  </si>
  <si>
    <t>　其他資產-其他</t>
  </si>
  <si>
    <t>　少數股權</t>
  </si>
  <si>
    <t>重大承諾事項及或有事項</t>
  </si>
  <si>
    <t>退休金</t>
  </si>
  <si>
    <t>存貨跌價損失</t>
  </si>
  <si>
    <t>其他</t>
  </si>
  <si>
    <t>存貨</t>
  </si>
  <si>
    <t>應收帳款－關係人</t>
  </si>
  <si>
    <t>應付帳款－關係人</t>
  </si>
  <si>
    <t>電腦軟體成本及其他無形資產淨增加</t>
  </si>
  <si>
    <t>質押定期存款(增加)減少</t>
  </si>
  <si>
    <t>存出保證金增加</t>
  </si>
  <si>
    <t>其他資產減少</t>
  </si>
  <si>
    <t>短期借款減少</t>
  </si>
  <si>
    <t>應付短期票券減少</t>
  </si>
  <si>
    <t>存入保證金增加</t>
  </si>
  <si>
    <t>101年3月31日</t>
  </si>
  <si>
    <t xml:space="preserve">Acquisition </t>
  </si>
  <si>
    <t>101.09.30</t>
  </si>
  <si>
    <t>100.09.30</t>
  </si>
  <si>
    <t>101.9.30</t>
  </si>
  <si>
    <t>101年前三季</t>
  </si>
  <si>
    <t>Net other income (expenses)</t>
  </si>
  <si>
    <t>Total comprehensive income</t>
  </si>
  <si>
    <t>Profit , attributable to</t>
  </si>
  <si>
    <r>
      <t xml:space="preserve"> </t>
    </r>
    <r>
      <rPr>
        <sz val="12"/>
        <rFont val="Times New Roman"/>
        <family val="1"/>
      </rPr>
      <t xml:space="preserve">   </t>
    </r>
    <r>
      <rPr>
        <sz val="12"/>
        <rFont val="Times New Roman"/>
        <family val="1"/>
      </rPr>
      <t>Profit (loss), attributable to owners of parent</t>
    </r>
  </si>
  <si>
    <r>
      <t xml:space="preserve"> </t>
    </r>
    <r>
      <rPr>
        <sz val="12"/>
        <rFont val="Times New Roman"/>
        <family val="1"/>
      </rPr>
      <t xml:space="preserve">   </t>
    </r>
    <r>
      <rPr>
        <sz val="12"/>
        <rFont val="Times New Roman"/>
        <family val="1"/>
      </rPr>
      <t>Profit (loss), attributable to non-controlling interests</t>
    </r>
  </si>
  <si>
    <t>Comprehensive income attributable to</t>
  </si>
  <si>
    <t xml:space="preserve">    Comprehensive income, attributable to owners of parent</t>
  </si>
  <si>
    <t xml:space="preserve">    Comprehensive income, attributable to non-controlling interests</t>
  </si>
  <si>
    <t>Earnings per share</t>
  </si>
  <si>
    <r>
      <t>Current Assets</t>
    </r>
    <r>
      <rPr>
        <b/>
        <sz val="12"/>
        <rFont val="細明體"/>
        <family val="3"/>
      </rPr>
      <t>：</t>
    </r>
  </si>
  <si>
    <t xml:space="preserve">    Total Current Assets</t>
  </si>
  <si>
    <r>
      <t>Non-current assets</t>
    </r>
    <r>
      <rPr>
        <b/>
        <sz val="12"/>
        <rFont val="新細明體"/>
        <family val="1"/>
      </rPr>
      <t>：</t>
    </r>
  </si>
  <si>
    <t>Investment property, net</t>
  </si>
  <si>
    <t>Other non-current assets, others</t>
  </si>
  <si>
    <t>Long-Term Investment</t>
  </si>
  <si>
    <t>Properties and Equipment</t>
  </si>
  <si>
    <t xml:space="preserve">    Total Non-current assets</t>
  </si>
  <si>
    <r>
      <t>Current Liabilities</t>
    </r>
    <r>
      <rPr>
        <b/>
        <sz val="12"/>
        <rFont val="細明體"/>
        <family val="3"/>
      </rPr>
      <t>：</t>
    </r>
  </si>
  <si>
    <r>
      <t>Non-current Liabilities</t>
    </r>
    <r>
      <rPr>
        <b/>
        <sz val="12"/>
        <rFont val="細明體"/>
        <family val="3"/>
      </rPr>
      <t>：</t>
    </r>
  </si>
  <si>
    <t>Other non-current liabilities, others</t>
  </si>
  <si>
    <t xml:space="preserve">    Total Current Liabilities</t>
  </si>
  <si>
    <t xml:space="preserve">    Total Non-current Liabilities</t>
  </si>
  <si>
    <t>Equity attributable to owners of parent</t>
  </si>
  <si>
    <r>
      <t xml:space="preserve"> </t>
    </r>
    <r>
      <rPr>
        <sz val="12"/>
        <rFont val="Times New Roman"/>
        <family val="1"/>
      </rPr>
      <t xml:space="preserve">   </t>
    </r>
    <r>
      <rPr>
        <sz val="12"/>
        <rFont val="Times New Roman"/>
        <family val="1"/>
      </rPr>
      <t>Other equity</t>
    </r>
  </si>
  <si>
    <r>
      <t xml:space="preserve"> </t>
    </r>
    <r>
      <rPr>
        <sz val="12"/>
        <rFont val="Times New Roman"/>
        <family val="1"/>
      </rPr>
      <t xml:space="preserve">   Legal Reserve</t>
    </r>
  </si>
  <si>
    <t>Non-controlling interests</t>
  </si>
  <si>
    <t xml:space="preserve">    Total Equity</t>
  </si>
  <si>
    <t>Total Liabilities &amp; Equity</t>
  </si>
  <si>
    <t>31-Mar-13</t>
  </si>
  <si>
    <t>30-Jun-13</t>
  </si>
  <si>
    <t>30-Sep-13</t>
  </si>
  <si>
    <t>31-Dec-13</t>
  </si>
  <si>
    <t>Dividend payable</t>
  </si>
  <si>
    <t>Bonds payable</t>
  </si>
  <si>
    <t>31-Mar-13</t>
  </si>
  <si>
    <t>30-Jun-13</t>
  </si>
  <si>
    <t>30-Sep-13</t>
  </si>
  <si>
    <t>31-Dec-13</t>
  </si>
  <si>
    <t>Divestment</t>
  </si>
  <si>
    <r>
      <rPr>
        <sz val="12"/>
        <rFont val="標楷體"/>
        <family val="4"/>
      </rPr>
      <t>取得不動產、廠房及設備</t>
    </r>
  </si>
  <si>
    <r>
      <rPr>
        <sz val="12"/>
        <rFont val="標楷體"/>
        <family val="4"/>
      </rPr>
      <t>預付設備款</t>
    </r>
  </si>
  <si>
    <r>
      <rPr>
        <sz val="12"/>
        <rFont val="標楷體"/>
        <family val="4"/>
      </rPr>
      <t>取得電腦軟體及其他無形資產</t>
    </r>
  </si>
  <si>
    <r>
      <rPr>
        <sz val="12"/>
        <rFont val="標楷體"/>
        <family val="4"/>
      </rPr>
      <t>取得子公司價款</t>
    </r>
  </si>
  <si>
    <r>
      <rPr>
        <sz val="12"/>
        <rFont val="標楷體"/>
        <family val="4"/>
      </rPr>
      <t>取得備供出售金融資產</t>
    </r>
  </si>
  <si>
    <r>
      <rPr>
        <sz val="12"/>
        <rFont val="標楷體"/>
        <family val="4"/>
      </rPr>
      <t>預付投資款增加</t>
    </r>
  </si>
  <si>
    <r>
      <rPr>
        <sz val="12"/>
        <rFont val="標楷體"/>
        <family val="4"/>
      </rPr>
      <t>取得採用權益法之投資</t>
    </r>
  </si>
  <si>
    <r>
      <rPr>
        <sz val="12"/>
        <rFont val="標楷體"/>
        <family val="4"/>
      </rPr>
      <t>處分備供出售金融資產</t>
    </r>
  </si>
  <si>
    <r>
      <rPr>
        <sz val="12"/>
        <rFont val="標楷體"/>
        <family val="4"/>
      </rPr>
      <t>處分電腦軟體及其他無形資產</t>
    </r>
  </si>
  <si>
    <r>
      <rPr>
        <sz val="12"/>
        <rFont val="標楷體"/>
        <family val="4"/>
      </rPr>
      <t>處分不動產、廠房及設備</t>
    </r>
  </si>
  <si>
    <r>
      <rPr>
        <b/>
        <sz val="12"/>
        <rFont val="標楷體"/>
        <family val="4"/>
      </rPr>
      <t>現流表</t>
    </r>
  </si>
  <si>
    <r>
      <rPr>
        <b/>
        <sz val="12"/>
        <rFont val="標楷體"/>
        <family val="4"/>
      </rPr>
      <t>內容</t>
    </r>
  </si>
  <si>
    <t>Profit (loss) from discontinued operations</t>
  </si>
  <si>
    <t>Profit (loss)</t>
  </si>
  <si>
    <t xml:space="preserve">    Basic earnings (loss) per share from discontinued operations</t>
  </si>
  <si>
    <t xml:space="preserve">    Diluted earnings (loss) per share from discontinued operations</t>
  </si>
  <si>
    <t>31-Mar-14</t>
  </si>
  <si>
    <t>30-Jun-14</t>
  </si>
  <si>
    <t>30-Sep-14</t>
  </si>
  <si>
    <t>31-Dec-14</t>
  </si>
  <si>
    <t>Long-term borrowings</t>
  </si>
  <si>
    <t>Profit before tax from discontinued operations</t>
  </si>
  <si>
    <t>Concession</t>
  </si>
  <si>
    <r>
      <t>Other Intangible Assets</t>
    </r>
    <r>
      <rPr>
        <sz val="12"/>
        <rFont val="Times New Roman"/>
        <family val="1"/>
      </rPr>
      <t>,net</t>
    </r>
  </si>
  <si>
    <t>Gain on disposal of non-current assets classified as held for sale</t>
  </si>
  <si>
    <t>Net Cash inflows from combination</t>
  </si>
  <si>
    <t>處分採用權益法之投資</t>
  </si>
  <si>
    <t>處分待出售非流動資產</t>
  </si>
  <si>
    <t>取得以成本衡量之金融資產</t>
  </si>
  <si>
    <t>Capex</t>
  </si>
  <si>
    <t>Capex</t>
  </si>
  <si>
    <t xml:space="preserve">Acquisition </t>
  </si>
  <si>
    <t xml:space="preserve">Acquisition </t>
  </si>
  <si>
    <t>Divestment</t>
  </si>
  <si>
    <t>Divestment</t>
  </si>
  <si>
    <t>Increase in non controlling interests</t>
  </si>
  <si>
    <t>Decrease(Increase) in other financial assets</t>
  </si>
  <si>
    <t>104Q2</t>
  </si>
  <si>
    <t>103Q2</t>
  </si>
  <si>
    <t>Current bond investment without active market</t>
  </si>
  <si>
    <r>
      <t xml:space="preserve">Available-for-sale </t>
    </r>
    <r>
      <rPr>
        <sz val="12"/>
        <rFont val="Times New Roman"/>
        <family val="1"/>
      </rPr>
      <t>Financial Assets</t>
    </r>
  </si>
  <si>
    <r>
      <t xml:space="preserve">Hedging </t>
    </r>
    <r>
      <rPr>
        <sz val="12"/>
        <rFont val="Times New Roman"/>
        <family val="1"/>
      </rPr>
      <t>Derivative Financial Assets</t>
    </r>
  </si>
  <si>
    <t>Short-Term Investment</t>
  </si>
  <si>
    <t>Other comprehensive income</t>
  </si>
  <si>
    <t>31-Mar-16</t>
  </si>
  <si>
    <t>30-Jun-16</t>
  </si>
  <si>
    <t>30-Sep-16</t>
  </si>
  <si>
    <t>31-Dec-16</t>
  </si>
  <si>
    <t>Items that are not to be reclassified to profit or loss</t>
  </si>
  <si>
    <t>Re-measurements from defined benefit plans</t>
  </si>
  <si>
    <t>Share of other comprehensive income (loss) of associates accounted for using equity method</t>
  </si>
  <si>
    <t>Items that may be reclassified subsequently to profit or loss</t>
  </si>
  <si>
    <t>Exchange differences on translation</t>
  </si>
  <si>
    <t>Unrealized gains (losses) on available-for-sale financial assets</t>
  </si>
  <si>
    <r>
      <t>Profit (loss)</t>
    </r>
    <r>
      <rPr>
        <b/>
        <sz val="12"/>
        <color indexed="9"/>
        <rFont val="Times New Roman"/>
        <family val="1"/>
      </rPr>
      <t xml:space="preserve"> from continuing operations</t>
    </r>
  </si>
  <si>
    <r>
      <t xml:space="preserve">    Basic earnings (loss) per share</t>
    </r>
    <r>
      <rPr>
        <sz val="12"/>
        <color indexed="9"/>
        <rFont val="Times New Roman"/>
        <family val="1"/>
      </rPr>
      <t xml:space="preserve"> from continuing operations</t>
    </r>
  </si>
  <si>
    <r>
      <t xml:space="preserve">    Diluted earnings (loss) per share</t>
    </r>
    <r>
      <rPr>
        <sz val="12"/>
        <color indexed="9"/>
        <rFont val="Times New Roman"/>
        <family val="1"/>
      </rPr>
      <t xml:space="preserve"> from continuing operations</t>
    </r>
  </si>
  <si>
    <r>
      <t>Profit before tax</t>
    </r>
    <r>
      <rPr>
        <sz val="12"/>
        <color indexed="9"/>
        <rFont val="Times New Roman"/>
        <family val="1"/>
      </rPr>
      <t xml:space="preserve"> from continuing operations</t>
    </r>
  </si>
  <si>
    <t>Convertible bonds</t>
  </si>
  <si>
    <t>31-Mar-17</t>
  </si>
  <si>
    <t>30-Jun-17</t>
  </si>
  <si>
    <t>30-Sep-17</t>
  </si>
  <si>
    <t>31-Dec-17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</si>
</sst>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7" formatCode="&quot;$&quot;#,##0;[Red]\-&quot;$&quot;#,##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8" formatCode="0_);\(0\)"/>
    <numFmt numFmtId="189" formatCode="0.00_)"/>
    <numFmt numFmtId="194" formatCode="_-* #,##0_-;\-* #,##0_-;_-* &quot;-&quot;??_-;_-@_-"/>
    <numFmt numFmtId="204" formatCode="_-[$€-2]* #,##0.00_-;\-[$€-2]* #,##0.00_-;_-[$€-2]* &quot;-&quot;??_-"/>
    <numFmt numFmtId="208" formatCode="_(* #,##0_);_(* \(#,##0\);_(* &quot;-&quot;??_);_(@_)"/>
    <numFmt numFmtId="209" formatCode="_-&quot;£&quot;* #,##0.00_-;\-&quot;£&quot;* #,##0.00_-;_-&quot;£&quot;* &quot;-&quot;??_-;_-@_-"/>
    <numFmt numFmtId="210" formatCode="_(* #,##0,_);_(* \(#,##0,\);_(* &quot;-&quot;??_);_(@_)"/>
    <numFmt numFmtId="211" formatCode="_(* \(#,##0,\)_);_(* #,##0,;_(* &quot;-&quot;??_);_(@_)"/>
    <numFmt numFmtId="212" formatCode="_-&quot;£&quot;* #,##0_-;\-&quot;£&quot;* #,##0_-;_-&quot;£&quot;* &quot;-&quot;_-;_-@_-"/>
    <numFmt numFmtId="213" formatCode="mm/dd/yy"/>
    <numFmt numFmtId="214" formatCode="#,##0;\-#,##0;&quot;-&quot;"/>
    <numFmt numFmtId="240" formatCode="#,##0.00_ "/>
  </numFmts>
  <fonts count="116">
    <font>
      <sz val="12"/>
      <name val="Times New Roman"/>
      <family val="1"/>
    </font>
    <font>
      <sz val="9"/>
      <name val="新細明體"/>
      <family val="1"/>
    </font>
    <font>
      <i/>
      <sz val="10"/>
      <name val="Times New Roman"/>
      <family val="1"/>
    </font>
    <font>
      <b/>
      <sz val="12"/>
      <name val="Times New Roman"/>
      <family val="1"/>
    </font>
    <font>
      <sz val="12"/>
      <name val="新細明體"/>
      <family val="1"/>
    </font>
    <font>
      <sz val="10"/>
      <name val="Arial"/>
      <family val="2"/>
    </font>
    <font>
      <sz val="8"/>
      <name val="Arial"/>
      <family val="2"/>
    </font>
    <font>
      <b/>
      <i/>
      <sz val="16"/>
      <name val="Helv"/>
      <family val="2"/>
    </font>
    <font>
      <sz val="10"/>
      <name val="Courier"/>
      <family val="3"/>
    </font>
    <font>
      <i/>
      <sz val="12"/>
      <name val="Times New Roman"/>
      <family val="1"/>
    </font>
    <font>
      <u val="single"/>
      <sz val="9"/>
      <color indexed="12"/>
      <name val="Times New Roman"/>
      <family val="1"/>
    </font>
    <font>
      <u val="single"/>
      <sz val="9"/>
      <color indexed="36"/>
      <name val="Times New Roman"/>
      <family val="1"/>
    </font>
    <font>
      <b/>
      <sz val="14"/>
      <name val="Times New Roman"/>
      <family val="1"/>
    </font>
    <font>
      <sz val="14"/>
      <name val="Times New Roman"/>
      <family val="1"/>
    </font>
    <font>
      <b/>
      <i/>
      <sz val="12"/>
      <name val="Times New Roman"/>
      <family val="1"/>
    </font>
    <font>
      <b/>
      <sz val="11"/>
      <name val="Times New Roman"/>
      <family val="1"/>
    </font>
    <font>
      <b/>
      <sz val="9"/>
      <name val="新細明體"/>
      <family val="1"/>
    </font>
    <font>
      <sz val="12"/>
      <name val="Book Antiqua"/>
      <family val="1"/>
    </font>
    <font>
      <sz val="10"/>
      <name val="Times New Roman"/>
      <family val="1"/>
    </font>
    <font>
      <sz val="9"/>
      <name val="細明體"/>
      <family val="3"/>
    </font>
    <font>
      <sz val="10"/>
      <color indexed="8"/>
      <name val="標楷體"/>
      <family val="4"/>
    </font>
    <font>
      <sz val="10"/>
      <color indexed="8"/>
      <name val="Book Antiqua"/>
      <family val="1"/>
    </font>
    <font>
      <sz val="10"/>
      <name val="標楷體"/>
      <family val="4"/>
    </font>
    <font>
      <sz val="10"/>
      <name val="Book Antiqua"/>
      <family val="1"/>
    </font>
    <font>
      <u val="single"/>
      <sz val="10"/>
      <name val="Book Antiqua"/>
      <family val="1"/>
    </font>
    <font>
      <u val="double"/>
      <sz val="10"/>
      <name val="Book Antiqua"/>
      <family val="1"/>
    </font>
    <font>
      <sz val="12"/>
      <name val="標楷體"/>
      <family val="4"/>
    </font>
    <font>
      <u val="single"/>
      <sz val="12"/>
      <name val="Book Antiqua"/>
      <family val="1"/>
    </font>
    <font>
      <u val="double"/>
      <sz val="12"/>
      <name val="Book Antiqua"/>
      <family val="1"/>
    </font>
    <font>
      <b/>
      <sz val="12"/>
      <name val="Book Antiqua"/>
      <family val="1"/>
    </font>
    <font>
      <b/>
      <sz val="12"/>
      <name val="標楷體"/>
      <family val="4"/>
    </font>
    <font>
      <sz val="12"/>
      <color indexed="10"/>
      <name val="標楷體"/>
      <family val="4"/>
    </font>
    <font>
      <sz val="10"/>
      <name val="新細明體"/>
      <family val="1"/>
    </font>
    <font>
      <b/>
      <sz val="10"/>
      <name val="新細明體"/>
      <family val="1"/>
    </font>
    <font>
      <sz val="12"/>
      <color indexed="12"/>
      <name val="標楷體"/>
      <family val="4"/>
    </font>
    <font>
      <u val="single"/>
      <sz val="12"/>
      <color indexed="12"/>
      <name val="Book Antiqua"/>
      <family val="1"/>
    </font>
    <font>
      <sz val="12"/>
      <color indexed="12"/>
      <name val="Book Antiqua"/>
      <family val="1"/>
    </font>
    <font>
      <sz val="12"/>
      <color indexed="12"/>
      <name val="Times New Roman"/>
      <family val="1"/>
    </font>
    <font>
      <sz val="10"/>
      <name val="Helv"/>
      <family val="2"/>
    </font>
    <font>
      <sz val="12"/>
      <name val="Arial"/>
      <family val="2"/>
    </font>
    <font>
      <sz val="8"/>
      <name val="Times New Roman"/>
      <family val="1"/>
    </font>
    <font>
      <sz val="10"/>
      <color indexed="12"/>
      <name val="Arial"/>
      <family val="2"/>
    </font>
    <font>
      <sz val="10"/>
      <color indexed="8"/>
      <name val="Arial"/>
      <family val="2"/>
    </font>
    <font>
      <sz val="10"/>
      <name val="MS Serif"/>
      <family val="1"/>
    </font>
    <font>
      <sz val="10"/>
      <name val="Frutiger 45 Light"/>
      <family val="2"/>
    </font>
    <font>
      <sz val="10"/>
      <color indexed="16"/>
      <name val="MS Serif"/>
      <family val="1"/>
    </font>
    <font>
      <b/>
      <sz val="12"/>
      <name val="Arial"/>
      <family val="2"/>
    </font>
    <font>
      <b/>
      <sz val="8"/>
      <name val="MS Sans Serif"/>
      <family val="2"/>
    </font>
    <font>
      <sz val="12"/>
      <color indexed="18"/>
      <name val="Arial"/>
      <family val="2"/>
    </font>
    <font>
      <sz val="12"/>
      <name val="Comic Sans MS"/>
      <family val="4"/>
    </font>
    <font>
      <sz val="8"/>
      <name val="Wingdings"/>
      <family val="0"/>
    </font>
    <font>
      <sz val="8"/>
      <name val="Helv"/>
      <family val="2"/>
    </font>
    <font>
      <sz val="8"/>
      <name val="MS Sans Serif"/>
      <family val="2"/>
    </font>
    <font>
      <b/>
      <sz val="8"/>
      <color indexed="8"/>
      <name val="Helv"/>
      <family val="2"/>
    </font>
    <font>
      <b/>
      <sz val="12"/>
      <name val="新細明體"/>
      <family val="1"/>
    </font>
    <font>
      <sz val="14"/>
      <name val="AngsanaUPC"/>
      <family val="1"/>
    </font>
    <font>
      <u val="single"/>
      <sz val="9"/>
      <color indexed="36"/>
      <name val="新細明體"/>
      <family val="1"/>
    </font>
    <font>
      <sz val="12"/>
      <color indexed="8"/>
      <name val="Times New Roman"/>
      <family val="1"/>
    </font>
    <font>
      <b/>
      <sz val="12"/>
      <color indexed="8"/>
      <name val="Times New Roman"/>
      <family val="1"/>
    </font>
    <font>
      <b/>
      <sz val="12"/>
      <color indexed="8"/>
      <name val="標楷體"/>
      <family val="4"/>
    </font>
    <font>
      <b/>
      <sz val="12"/>
      <color indexed="8"/>
      <name val="新細明體"/>
      <family val="1"/>
    </font>
    <font>
      <sz val="12"/>
      <color indexed="8"/>
      <name val="新細明體"/>
      <family val="1"/>
    </font>
    <font>
      <sz val="12"/>
      <color indexed="8"/>
      <name val="標楷體"/>
      <family val="4"/>
    </font>
    <font>
      <u val="single"/>
      <sz val="12"/>
      <color indexed="8"/>
      <name val="Times New Roman"/>
      <family val="1"/>
    </font>
    <font>
      <sz val="12"/>
      <color indexed="8"/>
      <name val="Arial"/>
      <family val="2"/>
    </font>
    <font>
      <u val="single"/>
      <strike/>
      <sz val="12"/>
      <color indexed="8"/>
      <name val="Times New Roman"/>
      <family val="1"/>
    </font>
    <font>
      <b/>
      <sz val="10"/>
      <color indexed="10"/>
      <name val="Book Antiqua"/>
      <family val="1"/>
    </font>
    <font>
      <b/>
      <sz val="10"/>
      <color indexed="10"/>
      <name val="標楷體"/>
      <family val="4"/>
    </font>
    <font>
      <b/>
      <sz val="10"/>
      <color indexed="10"/>
      <name val="Times New Roman"/>
      <family val="1"/>
    </font>
    <font>
      <sz val="9"/>
      <name val="Tahoma"/>
      <family val="2"/>
    </font>
    <font>
      <b/>
      <sz val="9"/>
      <name val="Tahoma"/>
      <family val="2"/>
    </font>
    <font>
      <b/>
      <sz val="12"/>
      <name val="細明體"/>
      <family val="3"/>
    </font>
    <font>
      <sz val="11"/>
      <name val="微軟正黑體"/>
      <family val="2"/>
    </font>
    <font>
      <b/>
      <sz val="12"/>
      <color indexed="9"/>
      <name val="Times New Roman"/>
      <family val="1"/>
    </font>
    <font>
      <sz val="12"/>
      <color indexed="9"/>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1"/>
      <color indexed="10"/>
      <name val="微軟正黑體"/>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theme="1"/>
      <name val="Times New Roman"/>
      <family val="1"/>
    </font>
    <font>
      <b/>
      <sz val="12"/>
      <color theme="1"/>
      <name val="Times New Roman"/>
      <family val="1"/>
    </font>
    <font>
      <sz val="12"/>
      <color rgb="FFFF0000"/>
      <name val="Times New Roman"/>
      <family val="1"/>
    </font>
    <font>
      <sz val="11"/>
      <color rgb="FFFF0000"/>
      <name val="微軟正黑體"/>
      <family val="2"/>
    </font>
    <font>
      <sz val="12"/>
      <color rgb="FF0000CC"/>
      <name val="Times New Roman"/>
      <family val="1"/>
    </font>
    <font>
      <sz val="12"/>
      <color theme="1"/>
      <name val="Arial"/>
      <family val="2"/>
    </font>
    <font>
      <b/>
      <sz val="8"/>
      <name val="Times New Roman"/>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1221">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8" fillId="0" borderId="0">
      <alignment/>
      <protection/>
    </xf>
    <xf numFmtId="0" fontId="0" fillId="0" borderId="0">
      <alignment/>
      <protection/>
    </xf>
    <xf numFmtId="210" fontId="5" fillId="0" borderId="0" applyFont="0" applyFill="0" applyBorder="0">
      <alignment/>
      <protection/>
    </xf>
    <xf numFmtId="211" fontId="39" fillId="0" borderId="0" applyFont="0" applyFill="0" applyBorder="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40" fillId="0" borderId="0">
      <alignment horizontal="center" wrapText="1"/>
      <protection locked="0"/>
    </xf>
    <xf numFmtId="0" fontId="94" fillId="26" borderId="0" applyNumberFormat="0" applyBorder="0" applyAlignment="0" applyProtection="0"/>
    <xf numFmtId="0" fontId="41" fillId="0" borderId="0" applyNumberFormat="0" applyFill="0" applyBorder="0" applyAlignment="0" applyProtection="0"/>
    <xf numFmtId="214" fontId="42" fillId="0" borderId="0" applyFill="0" applyBorder="0" applyAlignment="0">
      <protection/>
    </xf>
    <xf numFmtId="0" fontId="95" fillId="27" borderId="1" applyNumberFormat="0" applyAlignment="0" applyProtection="0"/>
    <xf numFmtId="0" fontId="96"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0" borderId="0" applyNumberFormat="0" applyAlignment="0">
      <protection/>
    </xf>
    <xf numFmtId="182" fontId="0" fillId="0" borderId="0" applyFont="0" applyFill="0" applyBorder="0" applyAlignment="0" applyProtection="0"/>
    <xf numFmtId="180" fontId="0" fillId="0" borderId="0" applyFont="0" applyFill="0" applyBorder="0" applyAlignment="0" applyProtection="0"/>
    <xf numFmtId="0" fontId="45" fillId="0" borderId="0" applyNumberFormat="0" applyAlignment="0">
      <protection/>
    </xf>
    <xf numFmtId="204" fontId="40" fillId="0" borderId="0" applyFont="0" applyFill="0" applyBorder="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98" fillId="29" borderId="0" applyNumberFormat="0" applyBorder="0" applyAlignment="0" applyProtection="0"/>
    <xf numFmtId="38" fontId="6" fillId="30" borderId="0" applyNumberFormat="0" applyBorder="0" applyAlignment="0" applyProtection="0"/>
    <xf numFmtId="0" fontId="46" fillId="0" borderId="3" applyNumberFormat="0" applyAlignment="0" applyProtection="0"/>
    <xf numFmtId="0" fontId="46" fillId="0" borderId="4">
      <alignment horizontal="left" vertical="center"/>
      <protection/>
    </xf>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47" fillId="0" borderId="8">
      <alignment horizontal="center"/>
      <protection/>
    </xf>
    <xf numFmtId="0" fontId="47" fillId="0" borderId="0">
      <alignment horizontal="center"/>
      <protection/>
    </xf>
    <xf numFmtId="0" fontId="10" fillId="0" borderId="0" applyNumberFormat="0" applyFill="0" applyBorder="0" applyAlignment="0" applyProtection="0"/>
    <xf numFmtId="0" fontId="102" fillId="31" borderId="1" applyNumberFormat="0" applyAlignment="0" applyProtection="0"/>
    <xf numFmtId="10" fontId="6" fillId="32" borderId="9" applyNumberFormat="0" applyBorder="0" applyAlignment="0" applyProtection="0"/>
    <xf numFmtId="208" fontId="48" fillId="33" borderId="0" applyNumberFormat="0" applyBorder="0">
      <alignment horizontal="center"/>
      <protection locked="0"/>
    </xf>
    <xf numFmtId="0" fontId="49" fillId="0" borderId="0">
      <alignment/>
      <protection/>
    </xf>
    <xf numFmtId="0" fontId="103" fillId="0" borderId="10" applyNumberFormat="0" applyFill="0" applyAlignment="0" applyProtection="0"/>
    <xf numFmtId="0" fontId="104" fillId="34" borderId="0" applyNumberFormat="0" applyBorder="0" applyAlignment="0" applyProtection="0"/>
    <xf numFmtId="189" fontId="7" fillId="0" borderId="0">
      <alignment/>
      <protection/>
    </xf>
    <xf numFmtId="0" fontId="0" fillId="35" borderId="11" applyNumberFormat="0" applyFont="0" applyAlignment="0" applyProtection="0"/>
    <xf numFmtId="0" fontId="105" fillId="27" borderId="12" applyNumberFormat="0" applyAlignment="0" applyProtection="0"/>
    <xf numFmtId="14" fontId="40" fillId="0" borderId="0">
      <alignment horizontal="center" wrapText="1"/>
      <protection locked="0"/>
    </xf>
    <xf numFmtId="9" fontId="0" fillId="0" borderId="0" applyFont="0" applyFill="0" applyBorder="0" applyAlignment="0" applyProtection="0"/>
    <xf numFmtId="10" fontId="5" fillId="0" borderId="0" applyFont="0" applyFill="0" applyBorder="0" applyAlignment="0" applyProtection="0"/>
    <xf numFmtId="0" fontId="50" fillId="36" borderId="0" applyNumberFormat="0" applyFont="0" applyBorder="0" applyAlignment="0">
      <protection/>
    </xf>
    <xf numFmtId="213" fontId="51" fillId="0" borderId="0" applyNumberFormat="0" applyFill="0" applyBorder="0" applyAlignment="0" applyProtection="0"/>
    <xf numFmtId="0" fontId="50" fillId="1" borderId="4" applyNumberFormat="0" applyFont="0" applyAlignment="0">
      <protection/>
    </xf>
    <xf numFmtId="0" fontId="52" fillId="0" borderId="0" applyNumberFormat="0" applyFill="0" applyBorder="0" applyAlignment="0">
      <protection/>
    </xf>
    <xf numFmtId="0" fontId="0" fillId="0" borderId="0">
      <alignment/>
      <protection/>
    </xf>
    <xf numFmtId="40" fontId="53" fillId="0" borderId="0" applyBorder="0">
      <alignment horizontal="right"/>
      <protection/>
    </xf>
    <xf numFmtId="0" fontId="106" fillId="0" borderId="0" applyNumberFormat="0" applyFill="0" applyBorder="0" applyAlignment="0" applyProtection="0"/>
    <xf numFmtId="0" fontId="107" fillId="0" borderId="13" applyNumberFormat="0" applyFill="0" applyAlignment="0" applyProtection="0"/>
    <xf numFmtId="0" fontId="108" fillId="0" borderId="0" applyNumberFormat="0" applyFill="0" applyBorder="0" applyAlignment="0" applyProtection="0"/>
    <xf numFmtId="212" fontId="5" fillId="0" borderId="0" applyFont="0" applyFill="0" applyBorder="0" applyAlignment="0" applyProtection="0"/>
    <xf numFmtId="209" fontId="5" fillId="0" borderId="0" applyFont="0" applyFill="0" applyBorder="0" applyAlignment="0" applyProtection="0"/>
    <xf numFmtId="0" fontId="0" fillId="0" borderId="0">
      <alignment/>
      <protection/>
    </xf>
    <xf numFmtId="0" fontId="4" fillId="0" borderId="0">
      <alignment/>
      <protection/>
    </xf>
    <xf numFmtId="184" fontId="8" fillId="0" borderId="0">
      <alignment/>
      <protection/>
    </xf>
    <xf numFmtId="183" fontId="0" fillId="0" borderId="0" applyFont="0" applyFill="0" applyBorder="0" applyAlignment="0" applyProtection="0"/>
    <xf numFmtId="0" fontId="38" fillId="0" borderId="0">
      <alignment/>
      <protection/>
    </xf>
    <xf numFmtId="0" fontId="5" fillId="0" borderId="0">
      <alignment/>
      <protection/>
    </xf>
    <xf numFmtId="0" fontId="55" fillId="0" borderId="0" applyFont="0" applyFill="0" applyBorder="0" applyAlignment="0" applyProtection="0"/>
    <xf numFmtId="0" fontId="56" fillId="0" borderId="0" applyNumberFormat="0" applyFill="0" applyBorder="0" applyAlignment="0" applyProtection="0"/>
  </cellStyleXfs>
  <cellXfs count="420">
    <xf numFmtId="0" fontId="0" fillId="0" borderId="0" xfId="0" applyAlignment="1">
      <alignment/>
    </xf>
    <xf numFmtId="0" fontId="3" fillId="30" borderId="9" xfId="0" applyFont="1" applyFill="1" applyBorder="1" applyAlignment="1">
      <alignment vertical="center"/>
    </xf>
    <xf numFmtId="0" fontId="3" fillId="0" borderId="0" xfId="0" applyFont="1" applyBorder="1" applyAlignment="1">
      <alignment vertical="center"/>
    </xf>
    <xf numFmtId="184" fontId="3" fillId="30" borderId="9" xfId="1215" applyFont="1" applyFill="1" applyBorder="1" applyAlignment="1">
      <alignment vertical="center"/>
      <protection/>
    </xf>
    <xf numFmtId="0" fontId="3" fillId="0" borderId="0" xfId="0" applyFont="1" applyFill="1" applyAlignment="1">
      <alignment/>
    </xf>
    <xf numFmtId="0" fontId="20" fillId="0" borderId="0" xfId="0" applyFont="1" applyFill="1" applyAlignment="1">
      <alignment horizontal="left"/>
    </xf>
    <xf numFmtId="0" fontId="18" fillId="0" borderId="0" xfId="0" applyFont="1" applyFill="1" applyAlignment="1">
      <alignment/>
    </xf>
    <xf numFmtId="194" fontId="18" fillId="0" borderId="0" xfId="1170" applyNumberFormat="1" applyFont="1" applyFill="1" applyAlignment="1">
      <alignment/>
    </xf>
    <xf numFmtId="0" fontId="21" fillId="0" borderId="0" xfId="0" applyFont="1" applyFill="1" applyAlignment="1">
      <alignment horizontal="justify"/>
    </xf>
    <xf numFmtId="0" fontId="21" fillId="0" borderId="0" xfId="0" applyFont="1" applyFill="1" applyAlignment="1">
      <alignment horizontal="justify" wrapText="1"/>
    </xf>
    <xf numFmtId="0" fontId="23" fillId="0" borderId="0" xfId="0" applyFont="1" applyFill="1" applyAlignment="1">
      <alignment horizontal="center" wrapText="1"/>
    </xf>
    <xf numFmtId="0" fontId="21" fillId="0" borderId="0" xfId="0" applyFont="1" applyFill="1" applyAlignment="1">
      <alignment horizontal="center" wrapText="1"/>
    </xf>
    <xf numFmtId="0" fontId="20" fillId="0" borderId="8" xfId="0" applyFont="1" applyFill="1" applyBorder="1" applyAlignment="1">
      <alignment horizontal="justify" wrapText="1"/>
    </xf>
    <xf numFmtId="0" fontId="21" fillId="0" borderId="0" xfId="0" applyFont="1" applyFill="1" applyAlignment="1">
      <alignment wrapText="1"/>
    </xf>
    <xf numFmtId="0" fontId="23" fillId="0" borderId="0" xfId="0" applyFont="1" applyFill="1" applyAlignment="1">
      <alignment horizontal="justify" wrapText="1"/>
    </xf>
    <xf numFmtId="0" fontId="22" fillId="0" borderId="0" xfId="0" applyFont="1" applyFill="1" applyAlignment="1">
      <alignment horizontal="justify" wrapText="1"/>
    </xf>
    <xf numFmtId="194" fontId="23" fillId="0" borderId="0" xfId="1170" applyNumberFormat="1" applyFont="1" applyFill="1" applyAlignment="1">
      <alignment horizontal="justify" wrapText="1"/>
    </xf>
    <xf numFmtId="194" fontId="24" fillId="0" borderId="0" xfId="1170" applyNumberFormat="1" applyFont="1" applyFill="1" applyAlignment="1">
      <alignment horizontal="justify" wrapText="1"/>
    </xf>
    <xf numFmtId="194" fontId="23" fillId="0" borderId="0" xfId="1170" applyNumberFormat="1" applyFont="1" applyFill="1" applyAlignment="1">
      <alignment wrapText="1"/>
    </xf>
    <xf numFmtId="0" fontId="21"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Alignment="1">
      <alignment/>
    </xf>
    <xf numFmtId="38" fontId="17" fillId="37" borderId="0" xfId="1170" applyNumberFormat="1" applyFont="1" applyFill="1" applyAlignment="1">
      <alignment horizontal="right" wrapText="1"/>
    </xf>
    <xf numFmtId="0" fontId="26" fillId="0" borderId="0" xfId="0" applyFont="1" applyFill="1" applyAlignment="1">
      <alignment horizontal="justify" vertical="top" wrapText="1"/>
    </xf>
    <xf numFmtId="0" fontId="17" fillId="0" borderId="0" xfId="0" applyFont="1" applyFill="1" applyAlignment="1">
      <alignment horizontal="justify" vertical="top" wrapText="1"/>
    </xf>
    <xf numFmtId="38" fontId="17" fillId="0" borderId="0" xfId="1170" applyNumberFormat="1" applyFont="1" applyFill="1" applyAlignment="1">
      <alignment horizontal="right" wrapText="1"/>
    </xf>
    <xf numFmtId="38" fontId="17" fillId="0" borderId="0" xfId="0" applyNumberFormat="1" applyFont="1" applyFill="1" applyAlignment="1">
      <alignment horizontal="right" wrapText="1"/>
    </xf>
    <xf numFmtId="38" fontId="27" fillId="0" borderId="0" xfId="1170" applyNumberFormat="1" applyFont="1" applyFill="1" applyAlignment="1">
      <alignment horizontal="right" wrapText="1"/>
    </xf>
    <xf numFmtId="38" fontId="26" fillId="0" borderId="8" xfId="1170" applyNumberFormat="1" applyFont="1" applyFill="1" applyBorder="1" applyAlignment="1">
      <alignment horizontal="center" wrapText="1"/>
    </xf>
    <xf numFmtId="194" fontId="23" fillId="37" borderId="0" xfId="1170" applyNumberFormat="1" applyFont="1" applyFill="1" applyAlignment="1">
      <alignment horizontal="justify" wrapText="1"/>
    </xf>
    <xf numFmtId="0" fontId="0" fillId="0" borderId="0" xfId="0" applyFont="1" applyFill="1" applyAlignment="1">
      <alignment/>
    </xf>
    <xf numFmtId="194" fontId="20" fillId="0" borderId="8" xfId="1170" applyNumberFormat="1" applyFont="1" applyFill="1" applyBorder="1" applyAlignment="1">
      <alignment horizontal="center" wrapText="1"/>
    </xf>
    <xf numFmtId="0" fontId="18" fillId="0" borderId="0" xfId="0" applyFont="1" applyFill="1" applyAlignment="1">
      <alignment horizontal="center"/>
    </xf>
    <xf numFmtId="38" fontId="0" fillId="0" borderId="0" xfId="1170" applyNumberFormat="1" applyFont="1" applyFill="1" applyAlignment="1">
      <alignment horizontal="right"/>
    </xf>
    <xf numFmtId="38" fontId="0" fillId="0" borderId="0" xfId="0" applyNumberFormat="1" applyFont="1" applyFill="1" applyAlignment="1">
      <alignment horizontal="right"/>
    </xf>
    <xf numFmtId="0" fontId="26" fillId="0" borderId="0" xfId="0" applyFont="1" applyFill="1" applyAlignment="1">
      <alignment/>
    </xf>
    <xf numFmtId="0" fontId="17" fillId="0" borderId="0" xfId="0" applyFont="1" applyFill="1" applyAlignment="1">
      <alignment/>
    </xf>
    <xf numFmtId="0" fontId="26" fillId="37" borderId="0" xfId="0" applyFont="1" applyFill="1" applyAlignment="1">
      <alignment horizontal="justify" vertical="top" wrapText="1"/>
    </xf>
    <xf numFmtId="0" fontId="17" fillId="37" borderId="0" xfId="0" applyFont="1" applyFill="1" applyAlignment="1">
      <alignment horizontal="justify" vertical="top" wrapText="1"/>
    </xf>
    <xf numFmtId="38" fontId="27" fillId="37" borderId="0" xfId="1170" applyNumberFormat="1" applyFont="1" applyFill="1" applyAlignment="1">
      <alignment horizontal="right" wrapText="1"/>
    </xf>
    <xf numFmtId="38" fontId="28" fillId="37" borderId="0" xfId="1170" applyNumberFormat="1" applyFont="1" applyFill="1" applyAlignment="1">
      <alignment horizontal="right" wrapText="1"/>
    </xf>
    <xf numFmtId="0" fontId="22" fillId="37" borderId="0" xfId="0" applyFont="1" applyFill="1" applyAlignment="1">
      <alignment horizontal="justify" wrapText="1"/>
    </xf>
    <xf numFmtId="194" fontId="23" fillId="38" borderId="0" xfId="1170" applyNumberFormat="1" applyFont="1" applyFill="1" applyAlignment="1">
      <alignment horizontal="justify" wrapText="1"/>
    </xf>
    <xf numFmtId="38" fontId="17" fillId="38" borderId="0" xfId="1170" applyNumberFormat="1" applyFont="1" applyFill="1" applyAlignment="1">
      <alignment horizontal="right" wrapText="1"/>
    </xf>
    <xf numFmtId="38" fontId="17" fillId="39" borderId="0" xfId="1170" applyNumberFormat="1" applyFont="1" applyFill="1" applyAlignment="1">
      <alignment horizontal="right" wrapText="1"/>
    </xf>
    <xf numFmtId="194" fontId="24" fillId="0" borderId="14" xfId="1170" applyNumberFormat="1" applyFont="1" applyFill="1" applyBorder="1" applyAlignment="1">
      <alignment horizontal="justify" wrapText="1"/>
    </xf>
    <xf numFmtId="194" fontId="23" fillId="40" borderId="0" xfId="1170" applyNumberFormat="1" applyFont="1" applyFill="1" applyAlignment="1">
      <alignment horizontal="justify" wrapText="1"/>
    </xf>
    <xf numFmtId="0" fontId="22" fillId="0" borderId="0" xfId="0" applyFont="1" applyFill="1" applyAlignment="1">
      <alignment/>
    </xf>
    <xf numFmtId="0" fontId="23" fillId="40" borderId="0" xfId="0" applyFont="1" applyFill="1" applyAlignment="1">
      <alignment horizontal="justify" wrapText="1"/>
    </xf>
    <xf numFmtId="0" fontId="17" fillId="0" borderId="0" xfId="0" applyFont="1" applyFill="1" applyAlignment="1">
      <alignment horizontal="justify" vertical="center" wrapText="1"/>
    </xf>
    <xf numFmtId="38" fontId="0" fillId="37" borderId="0" xfId="1170" applyNumberFormat="1" applyFont="1" applyFill="1" applyAlignment="1">
      <alignment horizontal="right"/>
    </xf>
    <xf numFmtId="38" fontId="26" fillId="37" borderId="8" xfId="1170" applyNumberFormat="1" applyFont="1" applyFill="1" applyBorder="1" applyAlignment="1">
      <alignment horizontal="center" wrapText="1"/>
    </xf>
    <xf numFmtId="0" fontId="29" fillId="0" borderId="0" xfId="0" applyFont="1" applyFill="1" applyAlignment="1">
      <alignment horizontal="justify" vertical="center" wrapText="1"/>
    </xf>
    <xf numFmtId="38" fontId="30" fillId="0" borderId="0" xfId="1170" applyNumberFormat="1" applyFont="1" applyFill="1" applyAlignment="1">
      <alignment horizontal="center" wrapText="1"/>
    </xf>
    <xf numFmtId="38" fontId="30" fillId="37" borderId="0" xfId="1170" applyNumberFormat="1" applyFont="1" applyFill="1" applyAlignment="1">
      <alignment horizontal="center" wrapText="1"/>
    </xf>
    <xf numFmtId="38" fontId="0" fillId="40" borderId="0" xfId="1170" applyNumberFormat="1" applyFont="1" applyFill="1" applyAlignment="1">
      <alignment horizontal="right"/>
    </xf>
    <xf numFmtId="38" fontId="30" fillId="40" borderId="0" xfId="1170" applyNumberFormat="1" applyFont="1" applyFill="1" applyAlignment="1">
      <alignment horizontal="center" wrapText="1"/>
    </xf>
    <xf numFmtId="38" fontId="26" fillId="40" borderId="8" xfId="1170" applyNumberFormat="1" applyFont="1" applyFill="1" applyBorder="1" applyAlignment="1">
      <alignment horizontal="center" wrapText="1"/>
    </xf>
    <xf numFmtId="38" fontId="17" fillId="40" borderId="0" xfId="1170" applyNumberFormat="1" applyFont="1" applyFill="1" applyAlignment="1">
      <alignment horizontal="right" wrapText="1"/>
    </xf>
    <xf numFmtId="38" fontId="27" fillId="40" borderId="0" xfId="1170" applyNumberFormat="1" applyFont="1" applyFill="1" applyAlignment="1">
      <alignment horizontal="right" wrapText="1"/>
    </xf>
    <xf numFmtId="38" fontId="28" fillId="40" borderId="0" xfId="1170" applyNumberFormat="1" applyFont="1" applyFill="1" applyAlignment="1">
      <alignment horizontal="right" wrapText="1"/>
    </xf>
    <xf numFmtId="0" fontId="31" fillId="0" borderId="0" xfId="0" applyFont="1" applyFill="1" applyAlignment="1">
      <alignment horizontal="justify" vertical="top" wrapText="1"/>
    </xf>
    <xf numFmtId="38" fontId="0" fillId="41" borderId="0" xfId="1170" applyNumberFormat="1" applyFont="1" applyFill="1" applyAlignment="1">
      <alignment horizontal="right"/>
    </xf>
    <xf numFmtId="38" fontId="30" fillId="41" borderId="0" xfId="1170" applyNumberFormat="1" applyFont="1" applyFill="1" applyAlignment="1">
      <alignment horizontal="center" wrapText="1"/>
    </xf>
    <xf numFmtId="38" fontId="26" fillId="41" borderId="8" xfId="1170" applyNumberFormat="1" applyFont="1" applyFill="1" applyBorder="1" applyAlignment="1">
      <alignment horizontal="center" wrapText="1"/>
    </xf>
    <xf numFmtId="38" fontId="17" fillId="41" borderId="0" xfId="1170" applyNumberFormat="1" applyFont="1" applyFill="1" applyAlignment="1">
      <alignment horizontal="right" wrapText="1"/>
    </xf>
    <xf numFmtId="38" fontId="27" fillId="41" borderId="0" xfId="1170" applyNumberFormat="1" applyFont="1" applyFill="1" applyAlignment="1">
      <alignment horizontal="right" wrapText="1"/>
    </xf>
    <xf numFmtId="38" fontId="28" fillId="41" borderId="0" xfId="1170" applyNumberFormat="1" applyFont="1" applyFill="1" applyAlignment="1">
      <alignment horizontal="right" wrapText="1"/>
    </xf>
    <xf numFmtId="38" fontId="0" fillId="41" borderId="0" xfId="1170" applyNumberFormat="1" applyFont="1" applyFill="1" applyAlignment="1">
      <alignment horizontal="right"/>
    </xf>
    <xf numFmtId="38" fontId="0" fillId="38" borderId="0" xfId="1170" applyNumberFormat="1" applyFont="1" applyFill="1" applyAlignment="1">
      <alignment horizontal="right"/>
    </xf>
    <xf numFmtId="38" fontId="30" fillId="38" borderId="0" xfId="1170" applyNumberFormat="1" applyFont="1" applyFill="1" applyAlignment="1">
      <alignment horizontal="center" wrapText="1"/>
    </xf>
    <xf numFmtId="38" fontId="26" fillId="38" borderId="8" xfId="1170" applyNumberFormat="1" applyFont="1" applyFill="1" applyBorder="1" applyAlignment="1">
      <alignment horizontal="center" wrapText="1"/>
    </xf>
    <xf numFmtId="38" fontId="27" fillId="38" borderId="0" xfId="1170" applyNumberFormat="1" applyFont="1" applyFill="1" applyAlignment="1">
      <alignment horizontal="right" wrapText="1"/>
    </xf>
    <xf numFmtId="38" fontId="28" fillId="38" borderId="0" xfId="1170" applyNumberFormat="1" applyFont="1" applyFill="1" applyAlignment="1">
      <alignment horizontal="right" wrapText="1"/>
    </xf>
    <xf numFmtId="38" fontId="0" fillId="38" borderId="0" xfId="1170" applyNumberFormat="1" applyFont="1" applyFill="1" applyAlignment="1">
      <alignment horizontal="right"/>
    </xf>
    <xf numFmtId="0" fontId="26" fillId="40" borderId="0" xfId="0" applyFont="1" applyFill="1" applyAlignment="1">
      <alignment horizontal="justify" vertical="top" wrapText="1"/>
    </xf>
    <xf numFmtId="0" fontId="26" fillId="38" borderId="0" xfId="0" applyFont="1" applyFill="1" applyAlignment="1">
      <alignment horizontal="justify" vertical="top"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38" fontId="0" fillId="39" borderId="0" xfId="1170" applyNumberFormat="1" applyFont="1" applyFill="1" applyAlignment="1">
      <alignment horizontal="right"/>
    </xf>
    <xf numFmtId="38" fontId="30" fillId="39" borderId="0" xfId="1170" applyNumberFormat="1" applyFont="1" applyFill="1" applyAlignment="1">
      <alignment horizontal="center" wrapText="1"/>
    </xf>
    <xf numFmtId="38" fontId="26" fillId="39" borderId="8" xfId="1170" applyNumberFormat="1" applyFont="1" applyFill="1" applyBorder="1" applyAlignment="1">
      <alignment horizontal="center" wrapText="1"/>
    </xf>
    <xf numFmtId="38" fontId="27" fillId="39" borderId="0" xfId="1170" applyNumberFormat="1" applyFont="1" applyFill="1" applyAlignment="1">
      <alignment horizontal="right" wrapText="1"/>
    </xf>
    <xf numFmtId="38" fontId="28" fillId="39" borderId="0" xfId="1170" applyNumberFormat="1" applyFont="1" applyFill="1" applyAlignment="1">
      <alignment horizontal="right" wrapText="1"/>
    </xf>
    <xf numFmtId="38" fontId="0" fillId="39" borderId="0" xfId="1170" applyNumberFormat="1" applyFont="1" applyFill="1" applyAlignment="1">
      <alignment horizontal="right"/>
    </xf>
    <xf numFmtId="0" fontId="34" fillId="37" borderId="15" xfId="0" applyFont="1" applyFill="1" applyBorder="1" applyAlignment="1">
      <alignment horizontal="justify" vertical="top" wrapText="1"/>
    </xf>
    <xf numFmtId="0" fontId="34" fillId="0" borderId="3" xfId="0" applyFont="1" applyFill="1" applyBorder="1" applyAlignment="1">
      <alignment horizontal="justify" vertical="top" wrapText="1"/>
    </xf>
    <xf numFmtId="38" fontId="35" fillId="39" borderId="3" xfId="1170" applyNumberFormat="1" applyFont="1" applyFill="1" applyBorder="1" applyAlignment="1">
      <alignment horizontal="right" wrapText="1"/>
    </xf>
    <xf numFmtId="0" fontId="34" fillId="37" borderId="3" xfId="0" applyFont="1" applyFill="1" applyBorder="1" applyAlignment="1">
      <alignment horizontal="justify" vertical="top" wrapText="1"/>
    </xf>
    <xf numFmtId="38" fontId="35" fillId="38" borderId="3" xfId="1170" applyNumberFormat="1" applyFont="1" applyFill="1" applyBorder="1" applyAlignment="1">
      <alignment horizontal="right" wrapText="1"/>
    </xf>
    <xf numFmtId="38" fontId="35" fillId="37" borderId="3" xfId="1170" applyNumberFormat="1" applyFont="1" applyFill="1" applyBorder="1" applyAlignment="1">
      <alignment horizontal="right" wrapText="1"/>
    </xf>
    <xf numFmtId="38" fontId="35" fillId="41" borderId="3" xfId="1170" applyNumberFormat="1" applyFont="1" applyFill="1" applyBorder="1" applyAlignment="1">
      <alignment horizontal="right" wrapText="1"/>
    </xf>
    <xf numFmtId="38" fontId="35" fillId="40" borderId="3" xfId="1170" applyNumberFormat="1" applyFont="1" applyFill="1" applyBorder="1" applyAlignment="1">
      <alignment horizontal="right" wrapText="1"/>
    </xf>
    <xf numFmtId="0" fontId="36" fillId="37" borderId="3" xfId="0" applyFont="1" applyFill="1" applyBorder="1" applyAlignment="1">
      <alignment horizontal="justify" vertical="top" wrapText="1"/>
    </xf>
    <xf numFmtId="38" fontId="36" fillId="0" borderId="3" xfId="0" applyNumberFormat="1" applyFont="1" applyFill="1" applyBorder="1" applyAlignment="1">
      <alignment horizontal="right" wrapText="1"/>
    </xf>
    <xf numFmtId="0" fontId="37" fillId="0" borderId="3" xfId="0" applyFont="1" applyFill="1" applyBorder="1" applyAlignment="1">
      <alignment/>
    </xf>
    <xf numFmtId="38" fontId="36" fillId="39" borderId="3" xfId="1170" applyNumberFormat="1" applyFont="1" applyFill="1" applyBorder="1" applyAlignment="1">
      <alignment horizontal="right" wrapText="1"/>
    </xf>
    <xf numFmtId="38" fontId="36" fillId="38" borderId="3" xfId="1170" applyNumberFormat="1" applyFont="1" applyFill="1" applyBorder="1" applyAlignment="1">
      <alignment horizontal="right" wrapText="1"/>
    </xf>
    <xf numFmtId="38" fontId="36" fillId="37" borderId="3" xfId="1170" applyNumberFormat="1" applyFont="1" applyFill="1" applyBorder="1" applyAlignment="1">
      <alignment horizontal="right" wrapText="1"/>
    </xf>
    <xf numFmtId="38" fontId="36" fillId="41" borderId="3" xfId="1170" applyNumberFormat="1" applyFont="1" applyFill="1" applyBorder="1" applyAlignment="1">
      <alignment horizontal="right" wrapText="1"/>
    </xf>
    <xf numFmtId="38" fontId="36" fillId="40" borderId="3" xfId="1170" applyNumberFormat="1" applyFont="1" applyFill="1" applyBorder="1" applyAlignment="1">
      <alignment horizontal="right" wrapText="1"/>
    </xf>
    <xf numFmtId="38" fontId="0" fillId="0" borderId="0" xfId="1170" applyNumberFormat="1" applyFont="1" applyFill="1" applyAlignment="1">
      <alignment horizontal="right"/>
    </xf>
    <xf numFmtId="38" fontId="0" fillId="40" borderId="0" xfId="1170" applyNumberFormat="1" applyFont="1" applyFill="1" applyAlignment="1">
      <alignment horizontal="right"/>
    </xf>
    <xf numFmtId="0" fontId="0" fillId="0" borderId="0" xfId="0" applyFont="1" applyFill="1" applyAlignment="1">
      <alignment/>
    </xf>
    <xf numFmtId="38" fontId="0" fillId="37" borderId="0" xfId="1170" applyNumberFormat="1" applyFont="1" applyFill="1" applyAlignment="1">
      <alignment horizontal="right"/>
    </xf>
    <xf numFmtId="38" fontId="0" fillId="0" borderId="0" xfId="0" applyNumberFormat="1" applyFont="1" applyFill="1" applyAlignment="1">
      <alignment horizontal="right"/>
    </xf>
    <xf numFmtId="0" fontId="59" fillId="0" borderId="0" xfId="0" applyFont="1" applyAlignment="1">
      <alignment vertical="top" wrapText="1"/>
    </xf>
    <xf numFmtId="38" fontId="59" fillId="0" borderId="8" xfId="0" applyNumberFormat="1" applyFont="1" applyBorder="1" applyAlignment="1">
      <alignment horizontal="center" vertical="top" wrapText="1"/>
    </xf>
    <xf numFmtId="0" fontId="4" fillId="0" borderId="0" xfId="0" applyFont="1" applyAlignment="1">
      <alignment/>
    </xf>
    <xf numFmtId="38" fontId="4" fillId="0" borderId="0" xfId="0" applyNumberFormat="1" applyFont="1" applyAlignment="1">
      <alignment/>
    </xf>
    <xf numFmtId="0" fontId="57" fillId="0" borderId="0" xfId="0" applyFont="1" applyAlignment="1">
      <alignment horizontal="right" vertical="top" wrapText="1"/>
    </xf>
    <xf numFmtId="38" fontId="59" fillId="0" borderId="0" xfId="0" applyNumberFormat="1" applyFont="1" applyBorder="1" applyAlignment="1">
      <alignment horizontal="center" vertical="top" wrapText="1"/>
    </xf>
    <xf numFmtId="0" fontId="61" fillId="0" borderId="0" xfId="0" applyFont="1" applyAlignment="1">
      <alignment vertical="top" wrapText="1"/>
    </xf>
    <xf numFmtId="0" fontId="57" fillId="0" borderId="0" xfId="0" applyFont="1" applyAlignment="1">
      <alignment vertical="top" wrapText="1"/>
    </xf>
    <xf numFmtId="38" fontId="57" fillId="0" borderId="0" xfId="0" applyNumberFormat="1" applyFont="1" applyAlignment="1">
      <alignment horizontal="right" vertical="top" wrapText="1"/>
    </xf>
    <xf numFmtId="0" fontId="62" fillId="0" borderId="0" xfId="0" applyFont="1" applyAlignment="1">
      <alignment vertical="top" wrapText="1"/>
    </xf>
    <xf numFmtId="38" fontId="57" fillId="0" borderId="8" xfId="0" applyNumberFormat="1" applyFont="1" applyBorder="1" applyAlignment="1">
      <alignment horizontal="right" vertical="top" wrapText="1"/>
    </xf>
    <xf numFmtId="0" fontId="62" fillId="0" borderId="0" xfId="0" applyFont="1" applyAlignment="1">
      <alignment horizontal="left" vertical="top" wrapText="1" indent="2"/>
    </xf>
    <xf numFmtId="0" fontId="64" fillId="0" borderId="0" xfId="0" applyFont="1" applyAlignment="1">
      <alignment vertical="top" wrapText="1"/>
    </xf>
    <xf numFmtId="0" fontId="57" fillId="0" borderId="0" xfId="0" applyFont="1" applyAlignment="1">
      <alignment horizontal="center" vertical="top" wrapText="1"/>
    </xf>
    <xf numFmtId="0" fontId="58" fillId="0" borderId="0" xfId="0" applyFont="1" applyBorder="1" applyAlignment="1">
      <alignment horizontal="center" vertical="top" wrapText="1"/>
    </xf>
    <xf numFmtId="0" fontId="60" fillId="0" borderId="8" xfId="0" applyFont="1" applyBorder="1" applyAlignment="1">
      <alignment horizontal="center" vertical="top" wrapText="1"/>
    </xf>
    <xf numFmtId="0" fontId="60" fillId="0" borderId="0" xfId="0" applyFont="1" applyBorder="1" applyAlignment="1">
      <alignment horizontal="center" vertical="top" wrapText="1"/>
    </xf>
    <xf numFmtId="177" fontId="57" fillId="0" borderId="0" xfId="0" applyNumberFormat="1" applyFont="1" applyAlignment="1">
      <alignment horizontal="right" vertical="top" wrapText="1"/>
    </xf>
    <xf numFmtId="177" fontId="57" fillId="0" borderId="0" xfId="0" applyNumberFormat="1" applyFont="1" applyAlignment="1">
      <alignment vertical="top" wrapText="1"/>
    </xf>
    <xf numFmtId="3" fontId="57" fillId="0" borderId="0" xfId="0" applyNumberFormat="1" applyFont="1" applyAlignment="1">
      <alignment horizontal="right" vertical="top" wrapText="1"/>
    </xf>
    <xf numFmtId="0" fontId="57" fillId="0" borderId="0" xfId="0" applyFont="1" applyBorder="1" applyAlignment="1">
      <alignment horizontal="right" vertical="top" wrapText="1"/>
    </xf>
    <xf numFmtId="3" fontId="57" fillId="0" borderId="0" xfId="0" applyNumberFormat="1" applyFont="1" applyAlignment="1">
      <alignment vertical="top" wrapText="1"/>
    </xf>
    <xf numFmtId="3" fontId="63" fillId="0" borderId="0" xfId="0" applyNumberFormat="1" applyFont="1" applyAlignment="1">
      <alignment vertical="top" wrapText="1"/>
    </xf>
    <xf numFmtId="0" fontId="63" fillId="0" borderId="0" xfId="0" applyFont="1" applyAlignment="1">
      <alignment vertical="top" wrapText="1"/>
    </xf>
    <xf numFmtId="0" fontId="4" fillId="0" borderId="0" xfId="0" applyFont="1" applyBorder="1" applyAlignment="1">
      <alignment/>
    </xf>
    <xf numFmtId="3" fontId="57" fillId="0" borderId="8" xfId="0" applyNumberFormat="1" applyFont="1" applyBorder="1" applyAlignment="1">
      <alignment horizontal="right" vertical="top" wrapText="1"/>
    </xf>
    <xf numFmtId="0" fontId="57" fillId="0" borderId="8" xfId="0" applyFont="1" applyBorder="1" applyAlignment="1">
      <alignment horizontal="right" vertical="top" wrapText="1"/>
    </xf>
    <xf numFmtId="3" fontId="63" fillId="0" borderId="0" xfId="0" applyNumberFormat="1" applyFont="1" applyAlignment="1">
      <alignment horizontal="right" vertical="top" wrapText="1"/>
    </xf>
    <xf numFmtId="0" fontId="63" fillId="0" borderId="0" xfId="0" applyFont="1" applyAlignment="1">
      <alignment horizontal="right" vertical="top" wrapText="1"/>
    </xf>
    <xf numFmtId="3" fontId="65" fillId="0" borderId="0" xfId="0" applyNumberFormat="1" applyFont="1" applyAlignment="1">
      <alignment horizontal="right" vertical="top" wrapText="1"/>
    </xf>
    <xf numFmtId="0" fontId="65" fillId="0" borderId="0" xfId="0" applyFont="1" applyAlignment="1">
      <alignment horizontal="right" vertical="top" wrapText="1"/>
    </xf>
    <xf numFmtId="38" fontId="4" fillId="0" borderId="0" xfId="0" applyNumberFormat="1" applyFont="1" applyAlignment="1">
      <alignment horizontal="right" vertical="center"/>
    </xf>
    <xf numFmtId="0" fontId="4" fillId="0" borderId="0" xfId="0" applyFont="1" applyAlignment="1">
      <alignment horizontal="center" vertical="center"/>
    </xf>
    <xf numFmtId="3" fontId="57" fillId="0" borderId="3" xfId="0" applyNumberFormat="1" applyFont="1" applyBorder="1" applyAlignment="1">
      <alignment horizontal="right" vertical="top" wrapText="1"/>
    </xf>
    <xf numFmtId="0" fontId="57" fillId="0" borderId="3" xfId="0" applyFont="1" applyBorder="1" applyAlignment="1">
      <alignment horizontal="right" vertical="top" wrapText="1"/>
    </xf>
    <xf numFmtId="177" fontId="58" fillId="0" borderId="16" xfId="0" applyNumberFormat="1" applyFont="1" applyBorder="1" applyAlignment="1">
      <alignment horizontal="right" vertical="top" wrapText="1"/>
    </xf>
    <xf numFmtId="0" fontId="59" fillId="0" borderId="16" xfId="0" applyFont="1" applyBorder="1" applyAlignment="1">
      <alignment/>
    </xf>
    <xf numFmtId="3" fontId="58" fillId="0" borderId="16" xfId="0" applyNumberFormat="1" applyFont="1" applyBorder="1" applyAlignment="1">
      <alignment/>
    </xf>
    <xf numFmtId="0" fontId="64" fillId="0" borderId="0" xfId="0" applyFont="1" applyAlignment="1">
      <alignment horizontal="right" vertical="top" wrapText="1"/>
    </xf>
    <xf numFmtId="0" fontId="58" fillId="0" borderId="16" xfId="0" applyFont="1" applyBorder="1" applyAlignment="1">
      <alignment horizontal="right" vertical="top" wrapText="1"/>
    </xf>
    <xf numFmtId="3" fontId="58" fillId="0" borderId="16" xfId="0" applyNumberFormat="1" applyFont="1" applyBorder="1" applyAlignment="1">
      <alignment horizontal="right" vertical="top" wrapText="1"/>
    </xf>
    <xf numFmtId="0" fontId="58" fillId="0" borderId="0" xfId="0" applyFont="1" applyAlignment="1">
      <alignment vertical="top" wrapText="1"/>
    </xf>
    <xf numFmtId="194" fontId="18" fillId="0" borderId="0" xfId="1216" applyNumberFormat="1" applyFont="1" applyFill="1" applyAlignment="1">
      <alignment/>
    </xf>
    <xf numFmtId="194" fontId="20" fillId="0" borderId="8" xfId="1216" applyNumberFormat="1" applyFont="1" applyFill="1" applyBorder="1" applyAlignment="1">
      <alignment horizontal="center" wrapText="1"/>
    </xf>
    <xf numFmtId="194" fontId="23" fillId="0" borderId="0" xfId="1216" applyNumberFormat="1" applyFont="1" applyFill="1" applyAlignment="1">
      <alignment horizontal="justify" wrapText="1"/>
    </xf>
    <xf numFmtId="194" fontId="23" fillId="37" borderId="0" xfId="1216" applyNumberFormat="1" applyFont="1" applyFill="1" applyAlignment="1">
      <alignment horizontal="justify" wrapText="1"/>
    </xf>
    <xf numFmtId="194" fontId="23" fillId="38" borderId="0" xfId="1216" applyNumberFormat="1" applyFont="1" applyFill="1" applyAlignment="1">
      <alignment horizontal="justify" wrapText="1"/>
    </xf>
    <xf numFmtId="0" fontId="66" fillId="0" borderId="0" xfId="0" applyFont="1" applyFill="1" applyAlignment="1">
      <alignment horizontal="justify" wrapText="1"/>
    </xf>
    <xf numFmtId="0" fontId="67" fillId="0" borderId="0" xfId="0" applyFont="1" applyFill="1" applyAlignment="1">
      <alignment horizontal="justify" wrapText="1"/>
    </xf>
    <xf numFmtId="194" fontId="66" fillId="0" borderId="0" xfId="1216" applyNumberFormat="1" applyFont="1" applyFill="1" applyAlignment="1">
      <alignment horizontal="justify" wrapText="1"/>
    </xf>
    <xf numFmtId="194" fontId="66" fillId="37" borderId="0" xfId="1216" applyNumberFormat="1" applyFont="1" applyFill="1" applyAlignment="1">
      <alignment horizontal="justify" wrapText="1"/>
    </xf>
    <xf numFmtId="0" fontId="68" fillId="0" borderId="0" xfId="0" applyFont="1" applyFill="1" applyAlignment="1">
      <alignment/>
    </xf>
    <xf numFmtId="194" fontId="24" fillId="0" borderId="0" xfId="1216" applyNumberFormat="1" applyFont="1" applyFill="1" applyAlignment="1">
      <alignment horizontal="justify" wrapText="1"/>
    </xf>
    <xf numFmtId="194" fontId="23" fillId="0" borderId="0" xfId="1216" applyNumberFormat="1" applyFont="1" applyFill="1" applyAlignment="1">
      <alignment wrapText="1"/>
    </xf>
    <xf numFmtId="194" fontId="23" fillId="40" borderId="0" xfId="1216" applyNumberFormat="1" applyFont="1" applyFill="1" applyAlignment="1">
      <alignment horizontal="justify" wrapText="1"/>
    </xf>
    <xf numFmtId="38" fontId="23" fillId="0" borderId="0" xfId="1216" applyNumberFormat="1" applyFont="1" applyFill="1" applyAlignment="1">
      <alignment horizontal="right" wrapText="1"/>
    </xf>
    <xf numFmtId="38" fontId="23" fillId="0" borderId="0" xfId="0" applyNumberFormat="1" applyFont="1" applyFill="1" applyAlignment="1">
      <alignment horizontal="right" wrapText="1"/>
    </xf>
    <xf numFmtId="194" fontId="24" fillId="0" borderId="14" xfId="1216" applyNumberFormat="1" applyFont="1" applyFill="1" applyBorder="1" applyAlignment="1">
      <alignment horizontal="justify" wrapText="1"/>
    </xf>
    <xf numFmtId="38" fontId="0" fillId="38" borderId="0" xfId="1216" applyNumberFormat="1" applyFont="1" applyFill="1" applyAlignment="1">
      <alignment horizontal="right"/>
    </xf>
    <xf numFmtId="38" fontId="0" fillId="39" borderId="0" xfId="1216" applyNumberFormat="1" applyFont="1" applyFill="1" applyAlignment="1">
      <alignment horizontal="right"/>
    </xf>
    <xf numFmtId="38" fontId="0" fillId="40" borderId="0" xfId="1216" applyNumberFormat="1" applyFont="1" applyFill="1" applyAlignment="1">
      <alignment horizontal="right"/>
    </xf>
    <xf numFmtId="38" fontId="30" fillId="38" borderId="0" xfId="1216" applyNumberFormat="1" applyFont="1" applyFill="1" applyAlignment="1">
      <alignment horizontal="center" wrapText="1"/>
    </xf>
    <xf numFmtId="38" fontId="30" fillId="39" borderId="0" xfId="1216" applyNumberFormat="1" applyFont="1" applyFill="1" applyAlignment="1">
      <alignment horizontal="center" wrapText="1"/>
    </xf>
    <xf numFmtId="38" fontId="30" fillId="40" borderId="0" xfId="1216" applyNumberFormat="1" applyFont="1" applyFill="1" applyAlignment="1">
      <alignment horizontal="center" wrapText="1"/>
    </xf>
    <xf numFmtId="38" fontId="26" fillId="38" borderId="8" xfId="1216" applyNumberFormat="1" applyFont="1" applyFill="1" applyBorder="1" applyAlignment="1">
      <alignment horizontal="center" wrapText="1"/>
    </xf>
    <xf numFmtId="38" fontId="26" fillId="39" borderId="8" xfId="1216" applyNumberFormat="1" applyFont="1" applyFill="1" applyBorder="1" applyAlignment="1">
      <alignment horizontal="center" wrapText="1"/>
    </xf>
    <xf numFmtId="38" fontId="26" fillId="40" borderId="8" xfId="1216" applyNumberFormat="1" applyFont="1" applyFill="1" applyBorder="1" applyAlignment="1">
      <alignment horizontal="center" wrapText="1"/>
    </xf>
    <xf numFmtId="38" fontId="17" fillId="38" borderId="0" xfId="1216" applyNumberFormat="1" applyFont="1" applyFill="1" applyAlignment="1">
      <alignment horizontal="right" wrapText="1"/>
    </xf>
    <xf numFmtId="38" fontId="17" fillId="39" borderId="0" xfId="1216" applyNumberFormat="1" applyFont="1" applyFill="1" applyAlignment="1">
      <alignment horizontal="right" wrapText="1"/>
    </xf>
    <xf numFmtId="38" fontId="17" fillId="40" borderId="0" xfId="1216" applyNumberFormat="1" applyFont="1" applyFill="1" applyAlignment="1">
      <alignment horizontal="right" wrapText="1"/>
    </xf>
    <xf numFmtId="38" fontId="27" fillId="38" borderId="0" xfId="1216" applyNumberFormat="1" applyFont="1" applyFill="1" applyAlignment="1">
      <alignment horizontal="right" wrapText="1"/>
    </xf>
    <xf numFmtId="38" fontId="27" fillId="39" borderId="0" xfId="1216" applyNumberFormat="1" applyFont="1" applyFill="1" applyAlignment="1">
      <alignment horizontal="right" wrapText="1"/>
    </xf>
    <xf numFmtId="38" fontId="27" fillId="40" borderId="0" xfId="1216" applyNumberFormat="1" applyFont="1" applyFill="1" applyAlignment="1">
      <alignment horizontal="right" wrapText="1"/>
    </xf>
    <xf numFmtId="38" fontId="35" fillId="38" borderId="3" xfId="1216" applyNumberFormat="1" applyFont="1" applyFill="1" applyBorder="1" applyAlignment="1">
      <alignment horizontal="right" wrapText="1"/>
    </xf>
    <xf numFmtId="38" fontId="35" fillId="39" borderId="3" xfId="1216" applyNumberFormat="1" applyFont="1" applyFill="1" applyBorder="1" applyAlignment="1">
      <alignment horizontal="right" wrapText="1"/>
    </xf>
    <xf numFmtId="38" fontId="35" fillId="40" borderId="3" xfId="1216" applyNumberFormat="1" applyFont="1" applyFill="1" applyBorder="1" applyAlignment="1">
      <alignment horizontal="right" wrapText="1"/>
    </xf>
    <xf numFmtId="38" fontId="36" fillId="38" borderId="3" xfId="1216" applyNumberFormat="1" applyFont="1" applyFill="1" applyBorder="1" applyAlignment="1">
      <alignment horizontal="right" wrapText="1"/>
    </xf>
    <xf numFmtId="38" fontId="36" fillId="39" borderId="3" xfId="1216" applyNumberFormat="1" applyFont="1" applyFill="1" applyBorder="1" applyAlignment="1">
      <alignment horizontal="right" wrapText="1"/>
    </xf>
    <xf numFmtId="38" fontId="36" fillId="40" borderId="3" xfId="1216" applyNumberFormat="1" applyFont="1" applyFill="1" applyBorder="1" applyAlignment="1">
      <alignment horizontal="right" wrapText="1"/>
    </xf>
    <xf numFmtId="38" fontId="28" fillId="38" borderId="0" xfId="1216" applyNumberFormat="1" applyFont="1" applyFill="1" applyAlignment="1">
      <alignment horizontal="right" wrapText="1"/>
    </xf>
    <xf numFmtId="38" fontId="28" fillId="39" borderId="0" xfId="1216" applyNumberFormat="1" applyFont="1" applyFill="1" applyAlignment="1">
      <alignment horizontal="right" wrapText="1"/>
    </xf>
    <xf numFmtId="38" fontId="28" fillId="40" borderId="0" xfId="1216" applyNumberFormat="1" applyFont="1" applyFill="1" applyAlignment="1">
      <alignment horizontal="right" wrapText="1"/>
    </xf>
    <xf numFmtId="0" fontId="0" fillId="42" borderId="0" xfId="0" applyFont="1" applyFill="1" applyBorder="1" applyAlignment="1">
      <alignment vertical="center" wrapText="1"/>
    </xf>
    <xf numFmtId="0" fontId="39" fillId="0" borderId="0" xfId="0" applyFont="1" applyAlignment="1">
      <alignment/>
    </xf>
    <xf numFmtId="0" fontId="46" fillId="0" borderId="0" xfId="0" applyFont="1" applyAlignment="1">
      <alignment horizontal="center"/>
    </xf>
    <xf numFmtId="0" fontId="39" fillId="0" borderId="9" xfId="0" applyFont="1" applyBorder="1" applyAlignment="1">
      <alignment/>
    </xf>
    <xf numFmtId="0" fontId="46" fillId="7" borderId="9" xfId="0" applyFont="1" applyFill="1" applyBorder="1" applyAlignment="1">
      <alignment horizontal="center"/>
    </xf>
    <xf numFmtId="37" fontId="3" fillId="30" borderId="9" xfId="1215" applyNumberFormat="1" applyFont="1" applyFill="1" applyBorder="1" applyAlignment="1" applyProtection="1" quotePrefix="1">
      <alignment horizontal="center" vertical="center"/>
      <protection/>
    </xf>
    <xf numFmtId="184" fontId="3" fillId="0" borderId="0" xfId="1215" applyFont="1" applyBorder="1" applyAlignment="1">
      <alignment vertical="center"/>
      <protection/>
    </xf>
    <xf numFmtId="0" fontId="3" fillId="0" borderId="0" xfId="0" applyFont="1" applyFill="1" applyBorder="1" applyAlignment="1">
      <alignment vertical="center"/>
    </xf>
    <xf numFmtId="0" fontId="3" fillId="0" borderId="0" xfId="0" applyFont="1" applyAlignment="1">
      <alignment vertical="center"/>
    </xf>
    <xf numFmtId="0" fontId="109" fillId="42" borderId="0" xfId="0" applyFont="1" applyFill="1" applyBorder="1" applyAlignment="1">
      <alignment vertical="center"/>
    </xf>
    <xf numFmtId="188" fontId="0" fillId="42" borderId="0" xfId="1214" applyNumberFormat="1" applyFont="1" applyFill="1" applyAlignment="1" applyProtection="1">
      <alignment horizontal="left" vertical="center" wrapText="1"/>
      <protection/>
    </xf>
    <xf numFmtId="0" fontId="0" fillId="0" borderId="0" xfId="0" applyFont="1" applyFill="1" applyAlignment="1">
      <alignment vertical="center" wrapText="1"/>
    </xf>
    <xf numFmtId="37" fontId="39" fillId="0" borderId="0" xfId="0" applyNumberFormat="1" applyFont="1" applyAlignment="1">
      <alignment/>
    </xf>
    <xf numFmtId="0" fontId="26" fillId="0" borderId="9" xfId="0" applyFont="1" applyBorder="1" applyAlignment="1">
      <alignment/>
    </xf>
    <xf numFmtId="0" fontId="46" fillId="42" borderId="0" xfId="0" applyFont="1" applyFill="1" applyBorder="1" applyAlignment="1">
      <alignment horizontal="center"/>
    </xf>
    <xf numFmtId="0" fontId="39" fillId="42" borderId="0" xfId="0" applyFont="1" applyFill="1" applyBorder="1" applyAlignment="1">
      <alignment/>
    </xf>
    <xf numFmtId="0" fontId="26" fillId="42" borderId="0" xfId="0" applyFont="1" applyFill="1" applyBorder="1" applyAlignment="1">
      <alignment/>
    </xf>
    <xf numFmtId="0" fontId="39" fillId="42" borderId="0" xfId="0" applyFont="1" applyFill="1" applyAlignment="1">
      <alignment/>
    </xf>
    <xf numFmtId="37" fontId="39" fillId="0" borderId="9" xfId="0" applyNumberFormat="1" applyFont="1" applyBorder="1" applyAlignment="1">
      <alignment/>
    </xf>
    <xf numFmtId="181" fontId="39" fillId="0" borderId="9" xfId="0" applyNumberFormat="1" applyFont="1" applyBorder="1" applyAlignment="1">
      <alignment/>
    </xf>
    <xf numFmtId="37" fontId="46" fillId="7" borderId="9" xfId="0" applyNumberFormat="1" applyFont="1" applyFill="1" applyBorder="1" applyAlignment="1">
      <alignment horizontal="center"/>
    </xf>
    <xf numFmtId="0" fontId="39" fillId="0" borderId="0" xfId="0" applyFont="1" applyAlignment="1">
      <alignment horizontal="right"/>
    </xf>
    <xf numFmtId="37" fontId="0" fillId="42" borderId="0" xfId="0" applyNumberFormat="1" applyFont="1" applyFill="1" applyAlignment="1">
      <alignment vertical="center"/>
    </xf>
    <xf numFmtId="37" fontId="0" fillId="0" borderId="0" xfId="0" applyNumberFormat="1" applyFont="1" applyFill="1" applyAlignment="1">
      <alignment vertical="center"/>
    </xf>
    <xf numFmtId="181" fontId="0" fillId="42" borderId="0" xfId="0" applyNumberFormat="1" applyFont="1" applyFill="1" applyAlignment="1">
      <alignment vertical="center"/>
    </xf>
    <xf numFmtId="181" fontId="0" fillId="0" borderId="0" xfId="0" applyNumberFormat="1" applyFont="1" applyFill="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left" vertical="center"/>
    </xf>
    <xf numFmtId="38" fontId="0" fillId="30" borderId="9" xfId="0" applyNumberFormat="1" applyFont="1" applyFill="1" applyBorder="1" applyAlignment="1">
      <alignment horizontal="center" vertical="center"/>
    </xf>
    <xf numFmtId="38" fontId="0" fillId="0" borderId="0" xfId="0" applyNumberFormat="1" applyFont="1" applyFill="1" applyBorder="1" applyAlignment="1">
      <alignment horizontal="center" vertical="center"/>
    </xf>
    <xf numFmtId="0" fontId="0" fillId="0" borderId="0" xfId="0" applyFont="1" applyFill="1" applyAlignment="1">
      <alignment vertical="center"/>
    </xf>
    <xf numFmtId="37" fontId="0" fillId="0" borderId="17" xfId="0" applyNumberFormat="1" applyFont="1" applyFill="1" applyBorder="1" applyAlignment="1">
      <alignment vertical="center"/>
    </xf>
    <xf numFmtId="37" fontId="0" fillId="42" borderId="17" xfId="0" applyNumberFormat="1" applyFont="1" applyFill="1" applyBorder="1" applyAlignment="1">
      <alignment vertical="center"/>
    </xf>
    <xf numFmtId="37" fontId="0" fillId="0" borderId="4" xfId="0" applyNumberFormat="1" applyFont="1" applyFill="1" applyBorder="1" applyAlignment="1">
      <alignment vertical="center"/>
    </xf>
    <xf numFmtId="181" fontId="0" fillId="0" borderId="4" xfId="0" applyNumberFormat="1" applyFont="1" applyFill="1" applyBorder="1" applyAlignment="1">
      <alignment vertical="center"/>
    </xf>
    <xf numFmtId="181" fontId="0" fillId="42" borderId="4" xfId="0" applyNumberFormat="1" applyFont="1" applyFill="1" applyBorder="1" applyAlignment="1">
      <alignment vertical="center"/>
    </xf>
    <xf numFmtId="37" fontId="0" fillId="42" borderId="17" xfId="0" applyNumberFormat="1" applyFont="1" applyFill="1" applyBorder="1" applyAlignment="1">
      <alignment vertical="center"/>
    </xf>
    <xf numFmtId="37" fontId="0" fillId="42" borderId="4" xfId="0" applyNumberFormat="1" applyFont="1" applyFill="1" applyBorder="1" applyAlignment="1">
      <alignment vertical="center"/>
    </xf>
    <xf numFmtId="181" fontId="0" fillId="0" borderId="17" xfId="0" applyNumberFormat="1" applyFont="1" applyFill="1" applyBorder="1" applyAlignment="1">
      <alignment vertical="center"/>
    </xf>
    <xf numFmtId="0" fontId="3" fillId="0" borderId="0" xfId="0" applyFont="1" applyFill="1" applyAlignment="1">
      <alignment vertical="center"/>
    </xf>
    <xf numFmtId="181" fontId="0" fillId="0" borderId="14" xfId="0" applyNumberFormat="1" applyFont="1" applyFill="1" applyBorder="1" applyAlignment="1">
      <alignment vertical="center"/>
    </xf>
    <xf numFmtId="37" fontId="0" fillId="0" borderId="14" xfId="0" applyNumberFormat="1" applyFont="1" applyFill="1" applyBorder="1" applyAlignment="1">
      <alignment vertical="center"/>
    </xf>
    <xf numFmtId="37" fontId="109" fillId="42" borderId="0" xfId="0" applyNumberFormat="1" applyFont="1" applyFill="1" applyBorder="1" applyAlignment="1">
      <alignment vertical="center"/>
    </xf>
    <xf numFmtId="181" fontId="109" fillId="42" borderId="0" xfId="0" applyNumberFormat="1" applyFont="1" applyFill="1" applyBorder="1" applyAlignment="1">
      <alignment vertical="center"/>
    </xf>
    <xf numFmtId="0" fontId="109" fillId="42" borderId="0" xfId="0" applyFont="1" applyFill="1" applyAlignment="1">
      <alignment vertical="center"/>
    </xf>
    <xf numFmtId="37" fontId="3" fillId="0" borderId="4" xfId="0" applyNumberFormat="1" applyFont="1" applyFill="1" applyBorder="1" applyAlignment="1">
      <alignment vertical="center"/>
    </xf>
    <xf numFmtId="181" fontId="3" fillId="0" borderId="4" xfId="0" applyNumberFormat="1" applyFont="1" applyFill="1" applyBorder="1" applyAlignment="1">
      <alignment vertical="center"/>
    </xf>
    <xf numFmtId="37" fontId="110" fillId="0" borderId="4" xfId="0" applyNumberFormat="1" applyFont="1" applyFill="1" applyBorder="1" applyAlignment="1">
      <alignment vertical="center"/>
    </xf>
    <xf numFmtId="3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Border="1" applyAlignment="1">
      <alignment vertical="center"/>
    </xf>
    <xf numFmtId="37" fontId="3" fillId="0" borderId="0" xfId="0" applyNumberFormat="1" applyFont="1" applyFill="1" applyBorder="1" applyAlignment="1">
      <alignment vertical="center"/>
    </xf>
    <xf numFmtId="37" fontId="0" fillId="42" borderId="0" xfId="0" applyNumberFormat="1" applyFont="1" applyFill="1" applyBorder="1" applyAlignment="1">
      <alignment vertical="center"/>
    </xf>
    <xf numFmtId="181" fontId="3" fillId="0" borderId="0" xfId="0" applyNumberFormat="1" applyFont="1" applyFill="1" applyBorder="1" applyAlignment="1">
      <alignment vertical="center"/>
    </xf>
    <xf numFmtId="39" fontId="3" fillId="0" borderId="0" xfId="0" applyNumberFormat="1" applyFont="1" applyFill="1" applyBorder="1" applyAlignment="1">
      <alignment vertical="center"/>
    </xf>
    <xf numFmtId="240" fontId="3" fillId="0" borderId="0" xfId="0" applyNumberFormat="1" applyFont="1" applyFill="1" applyBorder="1" applyAlignment="1">
      <alignment vertical="center"/>
    </xf>
    <xf numFmtId="183" fontId="3" fillId="0" borderId="0" xfId="0" applyNumberFormat="1" applyFont="1" applyFill="1" applyBorder="1" applyAlignment="1">
      <alignment vertical="center"/>
    </xf>
    <xf numFmtId="39" fontId="3" fillId="42" borderId="0" xfId="0" applyNumberFormat="1" applyFont="1" applyFill="1" applyBorder="1" applyAlignment="1">
      <alignment vertical="center"/>
    </xf>
    <xf numFmtId="181" fontId="3" fillId="0" borderId="17" xfId="0" applyNumberFormat="1" applyFont="1" applyFill="1" applyBorder="1" applyAlignment="1">
      <alignment vertical="center"/>
    </xf>
    <xf numFmtId="39" fontId="3" fillId="0" borderId="17" xfId="0" applyNumberFormat="1" applyFont="1" applyFill="1" applyBorder="1" applyAlignment="1">
      <alignment vertical="center"/>
    </xf>
    <xf numFmtId="183" fontId="3" fillId="0" borderId="17" xfId="0" applyNumberFormat="1" applyFont="1" applyFill="1" applyBorder="1" applyAlignment="1">
      <alignment vertical="center"/>
    </xf>
    <xf numFmtId="240" fontId="3" fillId="0" borderId="17" xfId="0" applyNumberFormat="1" applyFont="1" applyFill="1" applyBorder="1" applyAlignment="1">
      <alignment vertical="center"/>
    </xf>
    <xf numFmtId="39" fontId="3" fillId="0" borderId="4" xfId="0" applyNumberFormat="1" applyFont="1" applyFill="1" applyBorder="1" applyAlignment="1">
      <alignment vertical="center"/>
    </xf>
    <xf numFmtId="183" fontId="3" fillId="0" borderId="4" xfId="0" applyNumberFormat="1" applyFont="1" applyFill="1" applyBorder="1" applyAlignment="1">
      <alignment vertical="center"/>
    </xf>
    <xf numFmtId="184" fontId="0" fillId="0" borderId="0" xfId="0" applyNumberFormat="1" applyFont="1" applyAlignment="1" applyProtection="1">
      <alignment horizontal="left" vertical="center"/>
      <protection/>
    </xf>
    <xf numFmtId="184" fontId="0" fillId="0" borderId="0" xfId="1215" applyNumberFormat="1" applyFont="1" applyBorder="1" applyAlignment="1" applyProtection="1">
      <alignment horizontal="center" vertical="center"/>
      <protection/>
    </xf>
    <xf numFmtId="183" fontId="0" fillId="0" borderId="0" xfId="1170" applyFont="1" applyFill="1" applyAlignment="1">
      <alignment vertical="center"/>
    </xf>
    <xf numFmtId="184" fontId="14" fillId="0" borderId="0" xfId="1214" applyNumberFormat="1" applyFont="1" applyBorder="1" applyAlignment="1" applyProtection="1">
      <alignment horizontal="left" vertical="center"/>
      <protection/>
    </xf>
    <xf numFmtId="184" fontId="3" fillId="0" borderId="0" xfId="1214" applyNumberFormat="1" applyFont="1" applyBorder="1" applyAlignment="1" applyProtection="1">
      <alignment horizontal="left" vertical="center"/>
      <protection/>
    </xf>
    <xf numFmtId="188" fontId="0" fillId="42" borderId="0" xfId="1214" applyNumberFormat="1" applyFont="1" applyFill="1" applyBorder="1" applyAlignment="1" applyProtection="1">
      <alignment horizontal="left" vertical="center"/>
      <protection/>
    </xf>
    <xf numFmtId="188" fontId="0" fillId="42" borderId="0" xfId="1215" applyNumberFormat="1" applyFont="1" applyFill="1" applyBorder="1" applyAlignment="1" applyProtection="1">
      <alignment vertical="center"/>
      <protection/>
    </xf>
    <xf numFmtId="188" fontId="0" fillId="42" borderId="0" xfId="0" applyNumberFormat="1" applyFont="1" applyFill="1" applyBorder="1" applyAlignment="1">
      <alignment vertical="center"/>
    </xf>
    <xf numFmtId="188" fontId="0" fillId="42" borderId="0" xfId="0" applyNumberFormat="1" applyFont="1" applyFill="1" applyAlignment="1">
      <alignment vertical="center"/>
    </xf>
    <xf numFmtId="37" fontId="0" fillId="42" borderId="0" xfId="0" applyNumberFormat="1" applyFont="1" applyFill="1" applyAlignment="1">
      <alignment vertical="center"/>
    </xf>
    <xf numFmtId="188" fontId="109" fillId="42" borderId="0" xfId="1214" applyNumberFormat="1" applyFont="1" applyFill="1" applyAlignment="1" applyProtection="1">
      <alignment horizontal="left" vertical="center"/>
      <protection/>
    </xf>
    <xf numFmtId="188" fontId="109" fillId="42" borderId="0" xfId="1215" applyNumberFormat="1" applyFont="1" applyFill="1" applyBorder="1" applyAlignment="1" applyProtection="1">
      <alignment vertical="center"/>
      <protection/>
    </xf>
    <xf numFmtId="37" fontId="109" fillId="42" borderId="0" xfId="0" applyNumberFormat="1" applyFont="1" applyFill="1" applyAlignment="1">
      <alignment vertical="center"/>
    </xf>
    <xf numFmtId="188" fontId="109" fillId="42" borderId="0" xfId="0" applyNumberFormat="1" applyFont="1" applyFill="1" applyBorder="1" applyAlignment="1">
      <alignment vertical="center"/>
    </xf>
    <xf numFmtId="181" fontId="109" fillId="42" borderId="0" xfId="0" applyNumberFormat="1" applyFont="1" applyFill="1" applyAlignment="1">
      <alignment vertical="center"/>
    </xf>
    <xf numFmtId="188" fontId="109" fillId="42" borderId="0" xfId="0" applyNumberFormat="1" applyFont="1" applyFill="1" applyAlignment="1">
      <alignment vertical="center"/>
    </xf>
    <xf numFmtId="188" fontId="0" fillId="42" borderId="0" xfId="1214" applyNumberFormat="1" applyFont="1" applyFill="1" applyAlignment="1" applyProtection="1">
      <alignment horizontal="left" vertical="center"/>
      <protection/>
    </xf>
    <xf numFmtId="37" fontId="0" fillId="42" borderId="17" xfId="1215" applyNumberFormat="1" applyFont="1" applyFill="1" applyBorder="1" applyAlignment="1" applyProtection="1">
      <alignment vertical="center"/>
      <protection/>
    </xf>
    <xf numFmtId="181" fontId="0" fillId="42" borderId="17" xfId="1215" applyNumberFormat="1" applyFont="1" applyFill="1" applyBorder="1" applyAlignment="1" applyProtection="1">
      <alignment vertical="center"/>
      <protection/>
    </xf>
    <xf numFmtId="188" fontId="3" fillId="42" borderId="0" xfId="1214" applyNumberFormat="1" applyFont="1" applyFill="1" applyAlignment="1" applyProtection="1">
      <alignment horizontal="left" vertical="center"/>
      <protection/>
    </xf>
    <xf numFmtId="188" fontId="3" fillId="42" borderId="0" xfId="1215" applyNumberFormat="1" applyFont="1" applyFill="1" applyBorder="1" applyAlignment="1" applyProtection="1">
      <alignment vertical="center"/>
      <protection/>
    </xf>
    <xf numFmtId="37" fontId="3" fillId="42" borderId="4" xfId="0" applyNumberFormat="1" applyFont="1" applyFill="1" applyBorder="1" applyAlignment="1">
      <alignment vertical="center"/>
    </xf>
    <xf numFmtId="181" fontId="3" fillId="42" borderId="4" xfId="0" applyNumberFormat="1" applyFont="1" applyFill="1" applyBorder="1" applyAlignment="1">
      <alignment vertical="center"/>
    </xf>
    <xf numFmtId="188" fontId="3" fillId="42" borderId="0" xfId="0" applyNumberFormat="1" applyFont="1" applyFill="1" applyBorder="1" applyAlignment="1">
      <alignment vertical="center"/>
    </xf>
    <xf numFmtId="188" fontId="3" fillId="42" borderId="0" xfId="0" applyNumberFormat="1" applyFont="1" applyFill="1" applyAlignment="1">
      <alignment vertical="center"/>
    </xf>
    <xf numFmtId="188" fontId="4" fillId="42" borderId="0" xfId="1214" applyNumberFormat="1" applyFont="1" applyFill="1" applyAlignment="1">
      <alignment vertical="center"/>
      <protection/>
    </xf>
    <xf numFmtId="188" fontId="0" fillId="42" borderId="0" xfId="1215" applyNumberFormat="1" applyFont="1" applyFill="1" applyBorder="1" applyAlignment="1">
      <alignment vertical="center"/>
      <protection/>
    </xf>
    <xf numFmtId="188" fontId="3" fillId="42" borderId="0" xfId="1214" applyNumberFormat="1" applyFont="1" applyFill="1" applyAlignment="1">
      <alignment vertical="center"/>
      <protection/>
    </xf>
    <xf numFmtId="188" fontId="0" fillId="42" borderId="0" xfId="1214" applyNumberFormat="1" applyFont="1" applyFill="1" applyAlignment="1">
      <alignment vertical="center"/>
      <protection/>
    </xf>
    <xf numFmtId="188" fontId="109" fillId="42" borderId="0" xfId="1214" applyNumberFormat="1" applyFont="1" applyFill="1" applyAlignment="1">
      <alignment vertical="center"/>
      <protection/>
    </xf>
    <xf numFmtId="188" fontId="3" fillId="42" borderId="0" xfId="1215" applyNumberFormat="1" applyFont="1" applyFill="1" applyBorder="1" applyAlignment="1">
      <alignment vertical="center"/>
      <protection/>
    </xf>
    <xf numFmtId="37" fontId="3" fillId="42" borderId="4" xfId="1215" applyNumberFormat="1" applyFont="1" applyFill="1" applyBorder="1" applyAlignment="1">
      <alignment vertical="center"/>
      <protection/>
    </xf>
    <xf numFmtId="181" fontId="3" fillId="42" borderId="4" xfId="1215" applyNumberFormat="1" applyFont="1" applyFill="1" applyBorder="1" applyAlignment="1">
      <alignment vertical="center"/>
      <protection/>
    </xf>
    <xf numFmtId="188" fontId="0" fillId="42" borderId="0" xfId="1215" applyNumberFormat="1" applyFont="1" applyFill="1" applyBorder="1" applyAlignment="1" applyProtection="1">
      <alignment horizontal="left" vertical="center"/>
      <protection/>
    </xf>
    <xf numFmtId="188" fontId="14" fillId="42" borderId="0" xfId="1215" applyNumberFormat="1" applyFont="1" applyFill="1" applyAlignment="1" applyProtection="1">
      <alignment horizontal="left" vertical="center"/>
      <protection/>
    </xf>
    <xf numFmtId="37" fontId="3" fillId="42" borderId="16" xfId="1215" applyNumberFormat="1" applyFont="1" applyFill="1" applyBorder="1" applyAlignment="1" applyProtection="1">
      <alignment vertical="center"/>
      <protection/>
    </xf>
    <xf numFmtId="181" fontId="3" fillId="42" borderId="16" xfId="1215" applyNumberFormat="1" applyFont="1" applyFill="1" applyBorder="1" applyAlignment="1" applyProtection="1">
      <alignment vertical="center"/>
      <protection/>
    </xf>
    <xf numFmtId="188" fontId="9" fillId="42" borderId="0" xfId="1215" applyNumberFormat="1" applyFont="1" applyFill="1" applyAlignment="1" applyProtection="1">
      <alignment horizontal="left" vertical="center"/>
      <protection/>
    </xf>
    <xf numFmtId="188" fontId="14" fillId="42" borderId="0" xfId="1214" applyNumberFormat="1" applyFont="1" applyFill="1" applyBorder="1" applyAlignment="1" applyProtection="1">
      <alignment horizontal="left" vertical="center"/>
      <protection/>
    </xf>
    <xf numFmtId="188" fontId="3" fillId="42" borderId="0" xfId="1214" applyNumberFormat="1" applyFont="1" applyFill="1" applyBorder="1" applyAlignment="1" applyProtection="1">
      <alignment horizontal="left" vertical="center"/>
      <protection/>
    </xf>
    <xf numFmtId="188" fontId="0" fillId="42" borderId="0" xfId="1170" applyNumberFormat="1" applyFont="1" applyFill="1" applyAlignment="1" applyProtection="1">
      <alignment horizontal="left" vertical="center"/>
      <protection/>
    </xf>
    <xf numFmtId="188" fontId="109" fillId="42" borderId="0" xfId="1170" applyNumberFormat="1" applyFont="1" applyFill="1" applyAlignment="1" applyProtection="1">
      <alignment horizontal="left" vertical="center"/>
      <protection/>
    </xf>
    <xf numFmtId="37" fontId="0" fillId="42" borderId="0" xfId="1215" applyNumberFormat="1" applyFont="1" applyFill="1" applyBorder="1" applyAlignment="1" applyProtection="1">
      <alignment vertical="center"/>
      <protection/>
    </xf>
    <xf numFmtId="181" fontId="0" fillId="42" borderId="0" xfId="1215" applyNumberFormat="1" applyFont="1" applyFill="1" applyBorder="1" applyAlignment="1" applyProtection="1">
      <alignment vertical="center"/>
      <protection/>
    </xf>
    <xf numFmtId="188" fontId="3" fillId="42" borderId="0" xfId="1170" applyNumberFormat="1" applyFont="1" applyFill="1" applyAlignment="1" applyProtection="1">
      <alignment horizontal="left" vertical="center"/>
      <protection/>
    </xf>
    <xf numFmtId="37" fontId="3" fillId="42" borderId="4" xfId="1215" applyNumberFormat="1" applyFont="1" applyFill="1" applyBorder="1" applyAlignment="1" applyProtection="1">
      <alignment vertical="center"/>
      <protection/>
    </xf>
    <xf numFmtId="181" fontId="3" fillId="42" borderId="4" xfId="1215" applyNumberFormat="1" applyFont="1" applyFill="1" applyBorder="1" applyAlignment="1" applyProtection="1">
      <alignment vertical="center"/>
      <protection/>
    </xf>
    <xf numFmtId="188" fontId="0" fillId="42" borderId="0" xfId="1170" applyNumberFormat="1" applyFont="1" applyFill="1" applyBorder="1" applyAlignment="1" applyProtection="1">
      <alignment horizontal="left" vertical="center"/>
      <protection/>
    </xf>
    <xf numFmtId="181" fontId="0" fillId="42" borderId="0" xfId="0" applyNumberFormat="1" applyFont="1" applyFill="1" applyBorder="1" applyAlignment="1">
      <alignment vertical="center"/>
    </xf>
    <xf numFmtId="188" fontId="14" fillId="42" borderId="0" xfId="1170" applyNumberFormat="1" applyFont="1" applyFill="1" applyBorder="1" applyAlignment="1" applyProtection="1">
      <alignment horizontal="left" vertical="center"/>
      <protection/>
    </xf>
    <xf numFmtId="38" fontId="0" fillId="42" borderId="0" xfId="0" applyNumberFormat="1" applyFont="1" applyFill="1" applyAlignment="1">
      <alignment vertical="center"/>
    </xf>
    <xf numFmtId="181" fontId="0" fillId="42" borderId="0" xfId="0" applyNumberFormat="1" applyFont="1" applyFill="1" applyAlignment="1">
      <alignment vertical="center"/>
    </xf>
    <xf numFmtId="37" fontId="3" fillId="42" borderId="17" xfId="1215" applyNumberFormat="1" applyFont="1" applyFill="1" applyBorder="1" applyAlignment="1" applyProtection="1">
      <alignment vertical="center"/>
      <protection/>
    </xf>
    <xf numFmtId="181" fontId="3" fillId="42" borderId="17" xfId="1215" applyNumberFormat="1" applyFont="1" applyFill="1" applyBorder="1" applyAlignment="1" applyProtection="1">
      <alignment vertical="center"/>
      <protection/>
    </xf>
    <xf numFmtId="0" fontId="14" fillId="0" borderId="0" xfId="0" applyFont="1" applyAlignment="1">
      <alignment vertical="center"/>
    </xf>
    <xf numFmtId="37" fontId="3" fillId="42" borderId="0" xfId="0" applyNumberFormat="1" applyFont="1" applyFill="1" applyAlignment="1">
      <alignment vertical="center"/>
    </xf>
    <xf numFmtId="181" fontId="3" fillId="42" borderId="0" xfId="0" applyNumberFormat="1" applyFont="1" applyFill="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0" fillId="42" borderId="0" xfId="0" applyFont="1" applyFill="1" applyAlignment="1">
      <alignment vertical="center"/>
    </xf>
    <xf numFmtId="0" fontId="0" fillId="42" borderId="0" xfId="0" applyFont="1" applyFill="1" applyBorder="1" applyAlignment="1">
      <alignment vertical="center"/>
    </xf>
    <xf numFmtId="0" fontId="14" fillId="42" borderId="0" xfId="0" applyFont="1" applyFill="1" applyAlignment="1">
      <alignment vertical="center"/>
    </xf>
    <xf numFmtId="0" fontId="0" fillId="42" borderId="0" xfId="0" applyFont="1" applyFill="1" applyAlignment="1">
      <alignment vertical="center"/>
    </xf>
    <xf numFmtId="0" fontId="15" fillId="42" borderId="0" xfId="0" applyFont="1" applyFill="1" applyAlignment="1">
      <alignment vertical="center"/>
    </xf>
    <xf numFmtId="0" fontId="3" fillId="42" borderId="0" xfId="0" applyFont="1" applyFill="1" applyBorder="1" applyAlignment="1">
      <alignment vertical="center"/>
    </xf>
    <xf numFmtId="0" fontId="3" fillId="42" borderId="0" xfId="0" applyFont="1" applyFill="1" applyAlignment="1">
      <alignment vertical="center"/>
    </xf>
    <xf numFmtId="37" fontId="3" fillId="0" borderId="18" xfId="0" applyNumberFormat="1" applyFont="1" applyFill="1" applyBorder="1" applyAlignment="1">
      <alignment vertical="center"/>
    </xf>
    <xf numFmtId="181" fontId="3" fillId="0" borderId="18" xfId="0" applyNumberFormat="1" applyFont="1" applyFill="1" applyBorder="1" applyAlignment="1">
      <alignment vertical="center"/>
    </xf>
    <xf numFmtId="0" fontId="3" fillId="0" borderId="0" xfId="0" applyNumberFormat="1" applyFont="1" applyFill="1" applyAlignment="1">
      <alignment horizontal="left" vertical="center" wrapText="1"/>
    </xf>
    <xf numFmtId="188" fontId="111" fillId="42" borderId="0" xfId="1215" applyNumberFormat="1" applyFont="1" applyFill="1" applyBorder="1" applyAlignment="1" applyProtection="1">
      <alignment vertical="center"/>
      <protection/>
    </xf>
    <xf numFmtId="181" fontId="111" fillId="42" borderId="0" xfId="0" applyNumberFormat="1" applyFont="1" applyFill="1" applyAlignment="1">
      <alignment vertical="center"/>
    </xf>
    <xf numFmtId="188" fontId="111" fillId="42" borderId="0" xfId="0" applyNumberFormat="1" applyFont="1" applyFill="1" applyBorder="1" applyAlignment="1">
      <alignment vertical="center"/>
    </xf>
    <xf numFmtId="188" fontId="111" fillId="42" borderId="0" xfId="0" applyNumberFormat="1" applyFont="1" applyFill="1" applyAlignment="1">
      <alignment vertical="center"/>
    </xf>
    <xf numFmtId="188" fontId="111" fillId="42" borderId="0" xfId="1214" applyNumberFormat="1" applyFont="1" applyFill="1" applyAlignment="1">
      <alignment vertical="center"/>
      <protection/>
    </xf>
    <xf numFmtId="37" fontId="111" fillId="42" borderId="0" xfId="0" applyNumberFormat="1" applyFont="1" applyFill="1" applyAlignment="1">
      <alignment vertical="center"/>
    </xf>
    <xf numFmtId="181" fontId="0" fillId="0" borderId="0" xfId="1213" applyNumberFormat="1" applyFont="1" applyFill="1" applyAlignment="1">
      <alignment vertical="center"/>
      <protection/>
    </xf>
    <xf numFmtId="181" fontId="0" fillId="0" borderId="4" xfId="1213" applyNumberFormat="1" applyFont="1" applyFill="1" applyBorder="1" applyAlignment="1">
      <alignment vertical="center"/>
      <protection/>
    </xf>
    <xf numFmtId="37" fontId="0" fillId="0" borderId="4" xfId="1213" applyNumberFormat="1" applyFont="1" applyFill="1" applyBorder="1" applyAlignment="1">
      <alignment vertical="center"/>
      <protection/>
    </xf>
    <xf numFmtId="37" fontId="0" fillId="0" borderId="0" xfId="1213" applyNumberFormat="1" applyFont="1" applyFill="1" applyAlignment="1">
      <alignment vertical="center"/>
      <protection/>
    </xf>
    <xf numFmtId="37" fontId="0" fillId="0" borderId="17" xfId="1213" applyNumberFormat="1" applyFont="1" applyFill="1" applyBorder="1" applyAlignment="1">
      <alignment vertical="center"/>
      <protection/>
    </xf>
    <xf numFmtId="181" fontId="0" fillId="0" borderId="14" xfId="1213" applyNumberFormat="1" applyFont="1" applyFill="1" applyBorder="1" applyAlignment="1">
      <alignment vertical="center"/>
      <protection/>
    </xf>
    <xf numFmtId="37" fontId="109" fillId="42" borderId="0" xfId="1213" applyNumberFormat="1" applyFont="1" applyFill="1" applyBorder="1" applyAlignment="1">
      <alignment vertical="center"/>
      <protection/>
    </xf>
    <xf numFmtId="181" fontId="109" fillId="42" borderId="0" xfId="1213" applyNumberFormat="1" applyFont="1" applyFill="1" applyBorder="1" applyAlignment="1">
      <alignment vertical="center"/>
      <protection/>
    </xf>
    <xf numFmtId="181" fontId="3" fillId="0" borderId="4" xfId="1213" applyNumberFormat="1" applyFont="1" applyFill="1" applyBorder="1" applyAlignment="1">
      <alignment vertical="center"/>
      <protection/>
    </xf>
    <xf numFmtId="181" fontId="0" fillId="0" borderId="0" xfId="1213" applyNumberFormat="1" applyFont="1" applyFill="1" applyBorder="1" applyAlignment="1">
      <alignment vertical="center"/>
      <protection/>
    </xf>
    <xf numFmtId="181" fontId="3" fillId="0" borderId="0" xfId="1213" applyNumberFormat="1" applyFont="1" applyFill="1" applyBorder="1" applyAlignment="1">
      <alignment vertical="center"/>
      <protection/>
    </xf>
    <xf numFmtId="183" fontId="3" fillId="0" borderId="0" xfId="1213" applyNumberFormat="1" applyFont="1" applyFill="1" applyBorder="1" applyAlignment="1">
      <alignment vertical="center"/>
      <protection/>
    </xf>
    <xf numFmtId="183" fontId="3" fillId="0" borderId="17" xfId="1213" applyNumberFormat="1" applyFont="1" applyFill="1" applyBorder="1" applyAlignment="1">
      <alignment vertical="center"/>
      <protection/>
    </xf>
    <xf numFmtId="183" fontId="3" fillId="0" borderId="4" xfId="1213" applyNumberFormat="1" applyFont="1" applyFill="1" applyBorder="1" applyAlignment="1">
      <alignment vertical="center"/>
      <protection/>
    </xf>
    <xf numFmtId="188" fontId="0" fillId="43" borderId="0" xfId="1214" applyNumberFormat="1" applyFont="1" applyFill="1" applyBorder="1" applyAlignment="1" applyProtection="1">
      <alignment horizontal="left" vertical="center"/>
      <protection/>
    </xf>
    <xf numFmtId="188" fontId="111" fillId="43" borderId="0" xfId="1214" applyNumberFormat="1" applyFont="1" applyFill="1" applyBorder="1" applyAlignment="1" applyProtection="1">
      <alignment horizontal="left" vertical="center"/>
      <protection/>
    </xf>
    <xf numFmtId="188" fontId="0" fillId="43" borderId="0" xfId="1215" applyNumberFormat="1" applyFont="1" applyFill="1" applyBorder="1" applyAlignment="1" applyProtection="1">
      <alignment vertical="center"/>
      <protection/>
    </xf>
    <xf numFmtId="37" fontId="0" fillId="43" borderId="0" xfId="1213" applyNumberFormat="1" applyFont="1" applyFill="1" applyAlignment="1">
      <alignment vertical="center"/>
      <protection/>
    </xf>
    <xf numFmtId="181" fontId="0" fillId="43" borderId="0" xfId="1213" applyNumberFormat="1" applyFont="1" applyFill="1" applyAlignment="1">
      <alignment vertical="center"/>
      <protection/>
    </xf>
    <xf numFmtId="188" fontId="0" fillId="43" borderId="0" xfId="1213" applyNumberFormat="1" applyFont="1" applyFill="1" applyBorder="1" applyAlignment="1">
      <alignment vertical="center"/>
      <protection/>
    </xf>
    <xf numFmtId="188" fontId="0" fillId="43" borderId="0" xfId="1213" applyNumberFormat="1" applyFont="1" applyFill="1" applyAlignment="1">
      <alignment vertical="center"/>
      <protection/>
    </xf>
    <xf numFmtId="188" fontId="0" fillId="42" borderId="0" xfId="1213" applyNumberFormat="1" applyFont="1" applyFill="1" applyAlignment="1">
      <alignment vertical="center"/>
      <protection/>
    </xf>
    <xf numFmtId="188" fontId="72" fillId="42" borderId="0" xfId="1213" applyNumberFormat="1" applyFont="1" applyFill="1" applyAlignment="1">
      <alignment vertical="center"/>
      <protection/>
    </xf>
    <xf numFmtId="37" fontId="72" fillId="0" borderId="0" xfId="1213" applyNumberFormat="1" applyFont="1" applyFill="1" applyAlignment="1">
      <alignment vertical="center"/>
      <protection/>
    </xf>
    <xf numFmtId="0" fontId="111" fillId="0" borderId="0" xfId="1213" applyFont="1" applyFill="1" applyBorder="1" applyAlignment="1">
      <alignment vertical="center"/>
      <protection/>
    </xf>
    <xf numFmtId="188" fontId="111" fillId="43" borderId="0" xfId="1215" applyNumberFormat="1" applyFont="1" applyFill="1" applyBorder="1" applyAlignment="1" applyProtection="1">
      <alignment vertical="center"/>
      <protection/>
    </xf>
    <xf numFmtId="181" fontId="111" fillId="43" borderId="0" xfId="1213" applyNumberFormat="1" applyFont="1" applyFill="1" applyAlignment="1">
      <alignment vertical="center"/>
      <protection/>
    </xf>
    <xf numFmtId="188" fontId="111" fillId="43" borderId="0" xfId="1213" applyNumberFormat="1" applyFont="1" applyFill="1" applyBorder="1" applyAlignment="1">
      <alignment vertical="center"/>
      <protection/>
    </xf>
    <xf numFmtId="188" fontId="111" fillId="43" borderId="0" xfId="1213" applyNumberFormat="1" applyFont="1" applyFill="1" applyAlignment="1">
      <alignment vertical="center"/>
      <protection/>
    </xf>
    <xf numFmtId="188" fontId="111" fillId="42" borderId="0" xfId="1213" applyNumberFormat="1" applyFont="1" applyFill="1" applyAlignment="1">
      <alignment vertical="center"/>
      <protection/>
    </xf>
    <xf numFmtId="188" fontId="112" fillId="42" borderId="0" xfId="1213" applyNumberFormat="1" applyFont="1" applyFill="1" applyAlignment="1">
      <alignment vertical="center"/>
      <protection/>
    </xf>
    <xf numFmtId="188" fontId="111" fillId="42" borderId="0" xfId="1214" applyNumberFormat="1" applyFont="1" applyFill="1" applyBorder="1" applyAlignment="1" applyProtection="1">
      <alignment horizontal="left" vertical="center"/>
      <protection/>
    </xf>
    <xf numFmtId="37" fontId="113" fillId="42" borderId="0" xfId="0" applyNumberFormat="1" applyFont="1" applyFill="1" applyAlignment="1">
      <alignment vertical="center"/>
    </xf>
    <xf numFmtId="37" fontId="113" fillId="0" borderId="0" xfId="0" applyNumberFormat="1" applyFont="1" applyFill="1" applyAlignment="1">
      <alignment vertical="center"/>
    </xf>
    <xf numFmtId="37" fontId="113" fillId="0" borderId="17" xfId="1213" applyNumberFormat="1" applyFont="1" applyFill="1" applyBorder="1" applyAlignment="1">
      <alignment vertical="center"/>
      <protection/>
    </xf>
    <xf numFmtId="37" fontId="113" fillId="0" borderId="0" xfId="1213" applyNumberFormat="1" applyFont="1" applyFill="1" applyAlignment="1">
      <alignment vertical="center"/>
      <protection/>
    </xf>
    <xf numFmtId="181" fontId="113" fillId="0" borderId="0" xfId="1213" applyNumberFormat="1" applyFont="1" applyFill="1" applyBorder="1" applyAlignment="1">
      <alignment vertical="center"/>
      <protection/>
    </xf>
    <xf numFmtId="37" fontId="0" fillId="0" borderId="0" xfId="0" applyNumberFormat="1" applyFont="1" applyFill="1" applyAlignment="1">
      <alignment horizontal="right" vertical="center"/>
    </xf>
    <xf numFmtId="181" fontId="111" fillId="0" borderId="0" xfId="0" applyNumberFormat="1" applyFont="1" applyFill="1" applyAlignment="1">
      <alignment horizontal="right" vertical="center"/>
    </xf>
    <xf numFmtId="37" fontId="109" fillId="0" borderId="0" xfId="0" applyNumberFormat="1" applyFont="1" applyFill="1" applyAlignment="1">
      <alignment horizontal="right" vertical="center"/>
    </xf>
    <xf numFmtId="37" fontId="0" fillId="0" borderId="17" xfId="1215" applyNumberFormat="1" applyFont="1" applyFill="1" applyBorder="1" applyAlignment="1" applyProtection="1">
      <alignment horizontal="right" vertical="center"/>
      <protection/>
    </xf>
    <xf numFmtId="37" fontId="3" fillId="0" borderId="4" xfId="0" applyNumberFormat="1" applyFont="1" applyFill="1" applyBorder="1" applyAlignment="1">
      <alignment horizontal="right" vertical="center"/>
    </xf>
    <xf numFmtId="37" fontId="111" fillId="0" borderId="0" xfId="0" applyNumberFormat="1" applyFont="1" applyFill="1" applyAlignment="1">
      <alignment horizontal="right" vertical="center"/>
    </xf>
    <xf numFmtId="181" fontId="3" fillId="0" borderId="4" xfId="1215" applyNumberFormat="1" applyFont="1" applyFill="1" applyBorder="1" applyAlignment="1">
      <alignment horizontal="right" vertical="center"/>
      <protection/>
    </xf>
    <xf numFmtId="181" fontId="3" fillId="0" borderId="16" xfId="1215" applyNumberFormat="1" applyFont="1" applyFill="1" applyBorder="1" applyAlignment="1" applyProtection="1">
      <alignment horizontal="right" vertical="center"/>
      <protection/>
    </xf>
    <xf numFmtId="181" fontId="0" fillId="0" borderId="0" xfId="0" applyNumberFormat="1" applyFont="1" applyAlignment="1">
      <alignment vertical="center"/>
    </xf>
    <xf numFmtId="0" fontId="0" fillId="0" borderId="0" xfId="0" applyFont="1" applyFill="1" applyAlignment="1">
      <alignment horizontal="left" vertical="center" indent="1"/>
    </xf>
    <xf numFmtId="181" fontId="0" fillId="43" borderId="0" xfId="0" applyNumberFormat="1" applyFont="1" applyFill="1" applyAlignment="1">
      <alignment vertical="center"/>
    </xf>
    <xf numFmtId="188" fontId="0" fillId="43" borderId="0" xfId="0" applyNumberFormat="1" applyFont="1" applyFill="1" applyAlignment="1">
      <alignment vertical="center"/>
    </xf>
    <xf numFmtId="0" fontId="0" fillId="0" borderId="0" xfId="0" applyFont="1" applyFill="1" applyAlignment="1">
      <alignment horizontal="left" vertical="center" wrapText="1" indent="1"/>
    </xf>
    <xf numFmtId="41" fontId="0" fillId="0" borderId="0" xfId="0" applyNumberFormat="1" applyFont="1" applyFill="1" applyAlignment="1">
      <alignment vertical="center"/>
    </xf>
    <xf numFmtId="41" fontId="0" fillId="0" borderId="0" xfId="0" applyNumberFormat="1" applyFont="1" applyFill="1" applyBorder="1" applyAlignment="1">
      <alignment vertical="center"/>
    </xf>
    <xf numFmtId="41" fontId="109" fillId="42" borderId="0" xfId="0" applyNumberFormat="1" applyFont="1" applyFill="1" applyBorder="1" applyAlignment="1">
      <alignment vertical="center"/>
    </xf>
    <xf numFmtId="41" fontId="109" fillId="42" borderId="0" xfId="0" applyNumberFormat="1" applyFont="1" applyFill="1" applyAlignment="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vertical="center"/>
    </xf>
    <xf numFmtId="188" fontId="0" fillId="0" borderId="0" xfId="1170" applyNumberFormat="1" applyFont="1" applyFill="1" applyAlignment="1" applyProtection="1">
      <alignment horizontal="left" vertical="center"/>
      <protection/>
    </xf>
    <xf numFmtId="37" fontId="3" fillId="0" borderId="0" xfId="0" applyNumberFormat="1" applyFont="1" applyFill="1" applyBorder="1" applyAlignment="1">
      <alignment horizontal="right" vertical="center"/>
    </xf>
    <xf numFmtId="37" fontId="3" fillId="42" borderId="0" xfId="1215" applyNumberFormat="1" applyFont="1" applyFill="1" applyBorder="1" applyAlignment="1" applyProtection="1">
      <alignment vertical="center"/>
      <protection/>
    </xf>
    <xf numFmtId="37" fontId="3" fillId="42" borderId="0" xfId="0" applyNumberFormat="1" applyFont="1" applyFill="1" applyBorder="1" applyAlignment="1">
      <alignment vertical="center"/>
    </xf>
    <xf numFmtId="181" fontId="3" fillId="0" borderId="0" xfId="1215" applyNumberFormat="1" applyFont="1" applyFill="1" applyBorder="1" applyAlignment="1">
      <alignment horizontal="right" vertical="center"/>
      <protection/>
    </xf>
    <xf numFmtId="181" fontId="3" fillId="0" borderId="0" xfId="1215" applyNumberFormat="1" applyFont="1" applyFill="1" applyBorder="1" applyAlignment="1" applyProtection="1">
      <alignment horizontal="right" vertical="center"/>
      <protection/>
    </xf>
    <xf numFmtId="0" fontId="39" fillId="0" borderId="9" xfId="0" applyFont="1" applyFill="1" applyBorder="1" applyAlignment="1">
      <alignment horizontal="center" vertical="center"/>
    </xf>
    <xf numFmtId="0" fontId="0" fillId="0" borderId="9" xfId="0" applyBorder="1" applyAlignment="1">
      <alignment horizontal="center" vertical="center"/>
    </xf>
    <xf numFmtId="0" fontId="114" fillId="42" borderId="9" xfId="0" applyFont="1" applyFill="1" applyBorder="1" applyAlignment="1">
      <alignment horizontal="center" vertical="center"/>
    </xf>
    <xf numFmtId="0" fontId="0" fillId="0" borderId="9" xfId="0" applyBorder="1" applyAlignment="1">
      <alignment/>
    </xf>
    <xf numFmtId="0" fontId="0" fillId="30" borderId="19" xfId="0" applyFont="1" applyFill="1" applyBorder="1" applyAlignment="1">
      <alignment horizontal="center" vertical="center"/>
    </xf>
    <xf numFmtId="0" fontId="0" fillId="30" borderId="4" xfId="0" applyFont="1" applyFill="1" applyBorder="1" applyAlignment="1">
      <alignment horizontal="center" vertical="center"/>
    </xf>
    <xf numFmtId="0" fontId="0" fillId="30" borderId="20" xfId="0" applyFont="1" applyFill="1" applyBorder="1" applyAlignment="1">
      <alignment horizontal="center" vertical="center"/>
    </xf>
    <xf numFmtId="0" fontId="0" fillId="0" borderId="0" xfId="0" applyNumberFormat="1" applyFont="1" applyAlignment="1">
      <alignment horizontal="left" vertical="center" wrapText="1"/>
    </xf>
    <xf numFmtId="0" fontId="0" fillId="0" borderId="4" xfId="0" applyBorder="1" applyAlignment="1">
      <alignment horizontal="center" vertical="center"/>
    </xf>
    <xf numFmtId="0" fontId="0" fillId="0" borderId="20" xfId="0" applyBorder="1" applyAlignment="1">
      <alignment horizontal="center" vertical="center"/>
    </xf>
    <xf numFmtId="0" fontId="58" fillId="0" borderId="8" xfId="0" applyFont="1" applyBorder="1" applyAlignment="1">
      <alignment horizontal="center" vertical="top" wrapText="1"/>
    </xf>
    <xf numFmtId="0" fontId="57" fillId="0" borderId="0" xfId="0" applyFont="1" applyAlignment="1">
      <alignment vertical="top" wrapText="1"/>
    </xf>
    <xf numFmtId="0" fontId="17" fillId="0" borderId="0" xfId="0" applyFont="1" applyFill="1" applyAlignment="1">
      <alignment horizontal="justify" vertical="center" wrapText="1"/>
    </xf>
    <xf numFmtId="0" fontId="23" fillId="0" borderId="0" xfId="0" applyFont="1" applyFill="1" applyAlignment="1">
      <alignment horizontal="justify" wrapText="1"/>
    </xf>
    <xf numFmtId="194" fontId="25" fillId="0" borderId="0" xfId="1216" applyNumberFormat="1" applyFont="1" applyFill="1" applyAlignment="1">
      <alignment horizontal="justify" wrapText="1"/>
    </xf>
    <xf numFmtId="0" fontId="22" fillId="0" borderId="0" xfId="0" applyFont="1" applyFill="1" applyAlignment="1">
      <alignment horizontal="justify" wrapText="1"/>
    </xf>
    <xf numFmtId="0" fontId="22" fillId="0" borderId="8" xfId="0" applyFont="1" applyFill="1" applyBorder="1" applyAlignment="1">
      <alignment horizontal="center" wrapText="1"/>
    </xf>
    <xf numFmtId="49" fontId="22" fillId="0" borderId="8" xfId="0" applyNumberFormat="1" applyFont="1" applyFill="1" applyBorder="1" applyAlignment="1">
      <alignment horizontal="center" wrapText="1"/>
    </xf>
    <xf numFmtId="194" fontId="25" fillId="0" borderId="0" xfId="1170" applyNumberFormat="1" applyFont="1" applyFill="1" applyAlignment="1">
      <alignment horizontal="justify"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cellXfs>
  <cellStyles count="122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xfId="15"/>
    <cellStyle name="_MBT管理圖表-9410" xfId="16"/>
    <cellStyle name="_MBT管理圖表-9410_2007預算損益表" xfId="17"/>
    <cellStyle name="_MBT管理圖表-9410_2007預算損益表_2007預算損益表" xfId="18"/>
    <cellStyle name="_MBT管理圖表-9410_2007預算損益表_2007預算損益表_96年度財測-Q3~Q4" xfId="19"/>
    <cellStyle name="_MBT管理圖表-9410_2007預算損益表_2007預算損益表_96年度財測-Q3~Q4(to acc) (3)" xfId="20"/>
    <cellStyle name="_MBT管理圖表-9410_2007預算損益表_2007預算損益表_Q2財測-for Acc" xfId="21"/>
    <cellStyle name="_MBT管理圖表-9410_2007預算損益表_2007預算損益表_Q2財測-for Acc5 3" xfId="22"/>
    <cellStyle name="_MBT管理圖表-9410_2007預算損益表_2007預算損益表_Q2財測-for Acc5 3 (2)" xfId="23"/>
    <cellStyle name="_MBT管理圖表-9410_2007預算損益表_2007預算損益表-0124" xfId="24"/>
    <cellStyle name="_MBT管理圖表-9410_2007預算損益表_2007預算損益表-0124_96年度財測-Q3~Q4" xfId="25"/>
    <cellStyle name="_MBT管理圖表-9410_2007預算損益表_2007預算損益表-0124_96年度財測-Q3~Q4(to acc) (3)" xfId="26"/>
    <cellStyle name="_MBT管理圖表-9410_2007預算損益表_2007預算損益表-0124_Q2財測-for Acc" xfId="27"/>
    <cellStyle name="_MBT管理圖表-9410_2007預算損益表_2007預算損益表-0124_Q2財測-for Acc5 3" xfId="28"/>
    <cellStyle name="_MBT管理圖表-9410_2007預算損益表_2007預算損益表-0124_Q2財測-for Acc5 3 (2)" xfId="29"/>
    <cellStyle name="_MBT管理圖表-9410_2007預算損益表_96年度財測-Q3~Q4" xfId="30"/>
    <cellStyle name="_MBT管理圖表-9410_2007預算損益表_96年度財測-Q3~Q4(to acc) (3)" xfId="31"/>
    <cellStyle name="_MBT管理圖表-9410_2007預算損益表_Q2財測-for Acc" xfId="32"/>
    <cellStyle name="_MBT管理圖表-9410_2007預算損益表_Q2財測-for Acc5 3" xfId="33"/>
    <cellStyle name="_MBT管理圖表-9410_2007預算損益表_Q2財測-for Acc5 3 (2)" xfId="34"/>
    <cellStyle name="_MBT管理圖表-9410_2007預算損益表-2" xfId="35"/>
    <cellStyle name="_MBT管理圖表-9410_2007預算損益表-2_2007預算損益表" xfId="36"/>
    <cellStyle name="_MBT管理圖表-9410_2007預算損益表-2_2007預算損益表_96年度財測-Q3~Q4" xfId="37"/>
    <cellStyle name="_MBT管理圖表-9410_2007預算損益表-2_2007預算損益表_96年度財測-Q3~Q4(to acc) (3)" xfId="38"/>
    <cellStyle name="_MBT管理圖表-9410_2007預算損益表-2_2007預算損益表_Q2財測-for Acc" xfId="39"/>
    <cellStyle name="_MBT管理圖表-9410_2007預算損益表-2_2007預算損益表_Q2財測-for Acc5 3" xfId="40"/>
    <cellStyle name="_MBT管理圖表-9410_2007預算損益表-2_2007預算損益表_Q2財測-for Acc5 3 (2)" xfId="41"/>
    <cellStyle name="_MBT管理圖表-9410_2007預算損益表-2_2007預算損益表-0124" xfId="42"/>
    <cellStyle name="_MBT管理圖表-9410_2007預算損益表-2_2007預算損益表-0124_96年度財測-Q3~Q4" xfId="43"/>
    <cellStyle name="_MBT管理圖表-9410_2007預算損益表-2_2007預算損益表-0124_96年度財測-Q3~Q4(to acc) (3)" xfId="44"/>
    <cellStyle name="_MBT管理圖表-9410_2007預算損益表-2_2007預算損益表-0124_Q2財測-for Acc" xfId="45"/>
    <cellStyle name="_MBT管理圖表-9410_2007預算損益表-2_2007預算損益表-0124_Q2財測-for Acc5 3" xfId="46"/>
    <cellStyle name="_MBT管理圖表-9410_2007預算損益表-2_2007預算損益表-0124_Q2財測-for Acc5 3 (2)" xfId="47"/>
    <cellStyle name="_MBT管理圖表-9410_2007預算損益表-2_96年度財測-Q3~Q4" xfId="48"/>
    <cellStyle name="_MBT管理圖表-9410_2007預算損益表-2_96年度財測-Q3~Q4(to acc) (3)" xfId="49"/>
    <cellStyle name="_MBT管理圖表-9410_2007預算損益表-2_Q2財測-for Acc" xfId="50"/>
    <cellStyle name="_MBT管理圖表-9410_2007預算損益表-2_Q2財測-for Acc5 3" xfId="51"/>
    <cellStyle name="_MBT管理圖表-9410_2007預算損益表-2_Q2財測-for Acc5 3 (2)" xfId="52"/>
    <cellStyle name="_MBT管理圖表-9410_941107-合併圖表" xfId="53"/>
    <cellStyle name="_MBT管理圖表-9410_941107-合併圖表_2007預算損益表" xfId="54"/>
    <cellStyle name="_MBT管理圖表-9410_941107-合併圖表_2007預算損益表_2007預算損益表" xfId="55"/>
    <cellStyle name="_MBT管理圖表-9410_941107-合併圖表_2007預算損益表_2007預算損益表_96年度財測-Q3~Q4" xfId="56"/>
    <cellStyle name="_MBT管理圖表-9410_941107-合併圖表_2007預算損益表_2007預算損益表_96年度財測-Q3~Q4(to acc) (3)" xfId="57"/>
    <cellStyle name="_MBT管理圖表-9410_941107-合併圖表_2007預算損益表_2007預算損益表_Q2財測-for Acc" xfId="58"/>
    <cellStyle name="_MBT管理圖表-9410_941107-合併圖表_2007預算損益表_2007預算損益表_Q2財測-for Acc5 3" xfId="59"/>
    <cellStyle name="_MBT管理圖表-9410_941107-合併圖表_2007預算損益表_2007預算損益表_Q2財測-for Acc5 3 (2)" xfId="60"/>
    <cellStyle name="_MBT管理圖表-9410_941107-合併圖表_2007預算損益表_2007預算損益表-0124" xfId="61"/>
    <cellStyle name="_MBT管理圖表-9410_941107-合併圖表_2007預算損益表_2007預算損益表-0124_96年度財測-Q3~Q4" xfId="62"/>
    <cellStyle name="_MBT管理圖表-9410_941107-合併圖表_2007預算損益表_2007預算損益表-0124_96年度財測-Q3~Q4(to acc) (3)" xfId="63"/>
    <cellStyle name="_MBT管理圖表-9410_941107-合併圖表_2007預算損益表_2007預算損益表-0124_Q2財測-for Acc" xfId="64"/>
    <cellStyle name="_MBT管理圖表-9410_941107-合併圖表_2007預算損益表_2007預算損益表-0124_Q2財測-for Acc5 3" xfId="65"/>
    <cellStyle name="_MBT管理圖表-9410_941107-合併圖表_2007預算損益表_2007預算損益表-0124_Q2財測-for Acc5 3 (2)" xfId="66"/>
    <cellStyle name="_MBT管理圖表-9410_941107-合併圖表_2007預算損益表_96年度財測-Q3~Q4" xfId="67"/>
    <cellStyle name="_MBT管理圖表-9410_941107-合併圖表_2007預算損益表_96年度財測-Q3~Q4(to acc) (3)" xfId="68"/>
    <cellStyle name="_MBT管理圖表-9410_941107-合併圖表_2007預算損益表_Q2財測-for Acc" xfId="69"/>
    <cellStyle name="_MBT管理圖表-9410_941107-合併圖表_2007預算損益表_Q2財測-for Acc5 3" xfId="70"/>
    <cellStyle name="_MBT管理圖表-9410_941107-合併圖表_2007預算損益表_Q2財測-for Acc5 3 (2)" xfId="71"/>
    <cellStyle name="_MBT管理圖表-9410_941107-合併圖表_2007預算損益表-2" xfId="72"/>
    <cellStyle name="_MBT管理圖表-9410_941107-合併圖表_2007預算損益表-2_2007預算損益表" xfId="73"/>
    <cellStyle name="_MBT管理圖表-9410_941107-合併圖表_2007預算損益表-2_2007預算損益表_96年度財測-Q3~Q4" xfId="74"/>
    <cellStyle name="_MBT管理圖表-9410_941107-合併圖表_2007預算損益表-2_2007預算損益表_96年度財測-Q3~Q4(to acc) (3)" xfId="75"/>
    <cellStyle name="_MBT管理圖表-9410_941107-合併圖表_2007預算損益表-2_2007預算損益表_Q2財測-for Acc" xfId="76"/>
    <cellStyle name="_MBT管理圖表-9410_941107-合併圖表_2007預算損益表-2_2007預算損益表_Q2財測-for Acc5 3" xfId="77"/>
    <cellStyle name="_MBT管理圖表-9410_941107-合併圖表_2007預算損益表-2_2007預算損益表_Q2財測-for Acc5 3 (2)" xfId="78"/>
    <cellStyle name="_MBT管理圖表-9410_941107-合併圖表_2007預算損益表-2_2007預算損益表-0124" xfId="79"/>
    <cellStyle name="_MBT管理圖表-9410_941107-合併圖表_2007預算損益表-2_2007預算損益表-0124_96年度財測-Q3~Q4" xfId="80"/>
    <cellStyle name="_MBT管理圖表-9410_941107-合併圖表_2007預算損益表-2_2007預算損益表-0124_96年度財測-Q3~Q4(to acc) (3)" xfId="81"/>
    <cellStyle name="_MBT管理圖表-9410_941107-合併圖表_2007預算損益表-2_2007預算損益表-0124_Q2財測-for Acc" xfId="82"/>
    <cellStyle name="_MBT管理圖表-9410_941107-合併圖表_2007預算損益表-2_2007預算損益表-0124_Q2財測-for Acc5 3" xfId="83"/>
    <cellStyle name="_MBT管理圖表-9410_941107-合併圖表_2007預算損益表-2_2007預算損益表-0124_Q2財測-for Acc5 3 (2)" xfId="84"/>
    <cellStyle name="_MBT管理圖表-9410_941107-合併圖表_2007預算損益表-2_96年度財測-Q3~Q4" xfId="85"/>
    <cellStyle name="_MBT管理圖表-9410_941107-合併圖表_2007預算損益表-2_96年度財測-Q3~Q4(to acc) (3)" xfId="86"/>
    <cellStyle name="_MBT管理圖表-9410_941107-合併圖表_2007預算損益表-2_Q2財測-for Acc" xfId="87"/>
    <cellStyle name="_MBT管理圖表-9410_941107-合併圖表_2007預算損益表-2_Q2財測-for Acc5 3" xfId="88"/>
    <cellStyle name="_MBT管理圖表-9410_941107-合併圖表_2007預算損益表-2_Q2財測-for Acc5 3 (2)" xfId="89"/>
    <cellStyle name="_MBT管理圖表-9410_941107-合併圖表_94年度佣金明細表(SALLY)" xfId="90"/>
    <cellStyle name="_MBT管理圖表-9410_941107-合併圖表_94年度佣金明細表(SALLY)_2007預算損益表" xfId="91"/>
    <cellStyle name="_MBT管理圖表-9410_941107-合併圖表_94年度佣金明細表(SALLY)_2007預算損益表_2007預算損益表" xfId="92"/>
    <cellStyle name="_MBT管理圖表-9410_941107-合併圖表_94年度佣金明細表(SALLY)_2007預算損益表_2007預算損益表_96年度財測-Q3~Q4" xfId="93"/>
    <cellStyle name="_MBT管理圖表-9410_941107-合併圖表_94年度佣金明細表(SALLY)_2007預算損益表_2007預算損益表_96年度財測-Q3~Q4(to acc) (3)" xfId="94"/>
    <cellStyle name="_MBT管理圖表-9410_941107-合併圖表_94年度佣金明細表(SALLY)_2007預算損益表_2007預算損益表_Q2財測-for Acc" xfId="95"/>
    <cellStyle name="_MBT管理圖表-9410_941107-合併圖表_94年度佣金明細表(SALLY)_2007預算損益表_2007預算損益表_Q2財測-for Acc5 3" xfId="96"/>
    <cellStyle name="_MBT管理圖表-9410_941107-合併圖表_94年度佣金明細表(SALLY)_2007預算損益表_2007預算損益表_Q2財測-for Acc5 3 (2)" xfId="97"/>
    <cellStyle name="_MBT管理圖表-9410_941107-合併圖表_94年度佣金明細表(SALLY)_2007預算損益表_2007預算損益表-0124" xfId="98"/>
    <cellStyle name="_MBT管理圖表-9410_941107-合併圖表_94年度佣金明細表(SALLY)_2007預算損益表_2007預算損益表-0124_96年度財測-Q3~Q4" xfId="99"/>
    <cellStyle name="_MBT管理圖表-9410_941107-合併圖表_94年度佣金明細表(SALLY)_2007預算損益表_2007預算損益表-0124_96年度財測-Q3~Q4(to acc) (3)" xfId="100"/>
    <cellStyle name="_MBT管理圖表-9410_941107-合併圖表_94年度佣金明細表(SALLY)_2007預算損益表_2007預算損益表-0124_Q2財測-for Acc" xfId="101"/>
    <cellStyle name="_MBT管理圖表-9410_941107-合併圖表_94年度佣金明細表(SALLY)_2007預算損益表_2007預算損益表-0124_Q2財測-for Acc5 3" xfId="102"/>
    <cellStyle name="_MBT管理圖表-9410_941107-合併圖表_94年度佣金明細表(SALLY)_2007預算損益表_2007預算損益表-0124_Q2財測-for Acc5 3 (2)" xfId="103"/>
    <cellStyle name="_MBT管理圖表-9410_941107-合併圖表_94年度佣金明細表(SALLY)_2007預算損益表_96年度財測-Q3~Q4" xfId="104"/>
    <cellStyle name="_MBT管理圖表-9410_941107-合併圖表_94年度佣金明細表(SALLY)_2007預算損益表_96年度財測-Q3~Q4(to acc) (3)" xfId="105"/>
    <cellStyle name="_MBT管理圖表-9410_941107-合併圖表_94年度佣金明細表(SALLY)_2007預算損益表_Q2財測-for Acc" xfId="106"/>
    <cellStyle name="_MBT管理圖表-9410_941107-合併圖表_94年度佣金明細表(SALLY)_2007預算損益表_Q2財測-for Acc5 3" xfId="107"/>
    <cellStyle name="_MBT管理圖表-9410_941107-合併圖表_94年度佣金明細表(SALLY)_2007預算損益表_Q2財測-for Acc5 3 (2)" xfId="108"/>
    <cellStyle name="_MBT管理圖表-9410_941107-合併圖表_94年度佣金明細表(SALLY)_2007預算損益表-2" xfId="109"/>
    <cellStyle name="_MBT管理圖表-9410_941107-合併圖表_94年度佣金明細表(SALLY)_2007預算損益表-2_2007預算損益表" xfId="110"/>
    <cellStyle name="_MBT管理圖表-9410_941107-合併圖表_94年度佣金明細表(SALLY)_2007預算損益表-2_2007預算損益表_96年度財測-Q3~Q4" xfId="111"/>
    <cellStyle name="_MBT管理圖表-9410_941107-合併圖表_94年度佣金明細表(SALLY)_2007預算損益表-2_2007預算損益表_96年度財測-Q3~Q4(to acc) (3)" xfId="112"/>
    <cellStyle name="_MBT管理圖表-9410_941107-合併圖表_94年度佣金明細表(SALLY)_2007預算損益表-2_2007預算損益表_Q2財測-for Acc" xfId="113"/>
    <cellStyle name="_MBT管理圖表-9410_941107-合併圖表_94年度佣金明細表(SALLY)_2007預算損益表-2_2007預算損益表_Q2財測-for Acc5 3" xfId="114"/>
    <cellStyle name="_MBT管理圖表-9410_941107-合併圖表_94年度佣金明細表(SALLY)_2007預算損益表-2_2007預算損益表_Q2財測-for Acc5 3 (2)" xfId="115"/>
    <cellStyle name="_MBT管理圖表-9410_941107-合併圖表_94年度佣金明細表(SALLY)_2007預算損益表-2_2007預算損益表-0124" xfId="116"/>
    <cellStyle name="_MBT管理圖表-9410_941107-合併圖表_94年度佣金明細表(SALLY)_2007預算損益表-2_2007預算損益表-0124_96年度財測-Q3~Q4" xfId="117"/>
    <cellStyle name="_MBT管理圖表-9410_941107-合併圖表_94年度佣金明細表(SALLY)_2007預算損益表-2_2007預算損益表-0124_96年度財測-Q3~Q4(to acc) (3)" xfId="118"/>
    <cellStyle name="_MBT管理圖表-9410_941107-合併圖表_94年度佣金明細表(SALLY)_2007預算損益表-2_2007預算損益表-0124_Q2財測-for Acc" xfId="119"/>
    <cellStyle name="_MBT管理圖表-9410_941107-合併圖表_94年度佣金明細表(SALLY)_2007預算損益表-2_2007預算損益表-0124_Q2財測-for Acc5 3" xfId="120"/>
    <cellStyle name="_MBT管理圖表-9410_941107-合併圖表_94年度佣金明細表(SALLY)_2007預算損益表-2_2007預算損益表-0124_Q2財測-for Acc5 3 (2)" xfId="121"/>
    <cellStyle name="_MBT管理圖表-9410_941107-合併圖表_94年度佣金明細表(SALLY)_2007預算損益表-2_96年度財測-Q3~Q4" xfId="122"/>
    <cellStyle name="_MBT管理圖表-9410_941107-合併圖表_94年度佣金明細表(SALLY)_2007預算損益表-2_96年度財測-Q3~Q4(to acc) (3)" xfId="123"/>
    <cellStyle name="_MBT管理圖表-9410_941107-合併圖表_94年度佣金明細表(SALLY)_2007預算損益表-2_Q2財測-for Acc" xfId="124"/>
    <cellStyle name="_MBT管理圖表-9410_941107-合併圖表_94年度佣金明細表(SALLY)_2007預算損益表-2_Q2財測-for Acc5 3" xfId="125"/>
    <cellStyle name="_MBT管理圖表-9410_941107-合併圖表_94年度佣金明細表(SALLY)_2007預算損益表-2_Q2財測-for Acc5 3 (2)" xfId="126"/>
    <cellStyle name="_MBT管理圖表-9410_941107-合併圖表_94年度佣金明細表(SALLY)_950404-9503合併圖表-暫結-TO處長3" xfId="127"/>
    <cellStyle name="_MBT管理圖表-9410_941107-合併圖表_94年度佣金明細表(SALLY)_950404-9503合併圖表-暫結-TO處長3_2007預算損益表" xfId="128"/>
    <cellStyle name="_MBT管理圖表-9410_941107-合併圖表_94年度佣金明細表(SALLY)_950404-9503合併圖表-暫結-TO處長3_2007預算損益表_2007預算損益表" xfId="129"/>
    <cellStyle name="_MBT管理圖表-9410_941107-合併圖表_94年度佣金明細表(SALLY)_950404-9503合併圖表-暫結-TO處長3_2007預算損益表_2007預算損益表_96年度財測-Q3~Q4" xfId="130"/>
    <cellStyle name="_MBT管理圖表-9410_941107-合併圖表_94年度佣金明細表(SALLY)_950404-9503合併圖表-暫結-TO處長3_2007預算損益表_2007預算損益表_96年度財測-Q3~Q4(to acc) (3)" xfId="131"/>
    <cellStyle name="_MBT管理圖表-9410_941107-合併圖表_94年度佣金明細表(SALLY)_950404-9503合併圖表-暫結-TO處長3_2007預算損益表_2007預算損益表_Q2財測-for Acc" xfId="132"/>
    <cellStyle name="_MBT管理圖表-9410_941107-合併圖表_94年度佣金明細表(SALLY)_950404-9503合併圖表-暫結-TO處長3_2007預算損益表_2007預算損益表_Q2財測-for Acc5 3" xfId="133"/>
    <cellStyle name="_MBT管理圖表-9410_941107-合併圖表_94年度佣金明細表(SALLY)_950404-9503合併圖表-暫結-TO處長3_2007預算損益表_2007預算損益表_Q2財測-for Acc5 3 (2)" xfId="134"/>
    <cellStyle name="_MBT管理圖表-9410_941107-合併圖表_94年度佣金明細表(SALLY)_950404-9503合併圖表-暫結-TO處長3_2007預算損益表_2007預算損益表-0124" xfId="135"/>
    <cellStyle name="_MBT管理圖表-9410_941107-合併圖表_94年度佣金明細表(SALLY)_950404-9503合併圖表-暫結-TO處長3_2007預算損益表_2007預算損益表-0124_96年度財測-Q3~Q4" xfId="136"/>
    <cellStyle name="_MBT管理圖表-9410_941107-合併圖表_94年度佣金明細表(SALLY)_950404-9503合併圖表-暫結-TO處長3_2007預算損益表_2007預算損益表-0124_96年度財測-Q3~Q4(to acc) (3)" xfId="137"/>
    <cellStyle name="_MBT管理圖表-9410_941107-合併圖表_94年度佣金明細表(SALLY)_950404-9503合併圖表-暫結-TO處長3_2007預算損益表_2007預算損益表-0124_Q2財測-for Acc" xfId="138"/>
    <cellStyle name="_MBT管理圖表-9410_941107-合併圖表_94年度佣金明細表(SALLY)_950404-9503合併圖表-暫結-TO處長3_2007預算損益表_2007預算損益表-0124_Q2財測-for Acc5 3" xfId="139"/>
    <cellStyle name="_MBT管理圖表-9410_941107-合併圖表_94年度佣金明細表(SALLY)_950404-9503合併圖表-暫結-TO處長3_2007預算損益表_2007預算損益表-0124_Q2財測-for Acc5 3 (2)" xfId="140"/>
    <cellStyle name="_MBT管理圖表-9410_941107-合併圖表_94年度佣金明細表(SALLY)_950404-9503合併圖表-暫結-TO處長3_2007預算損益表_96年度財測-Q3~Q4" xfId="141"/>
    <cellStyle name="_MBT管理圖表-9410_941107-合併圖表_94年度佣金明細表(SALLY)_950404-9503合併圖表-暫結-TO處長3_2007預算損益表_96年度財測-Q3~Q4(to acc) (3)" xfId="142"/>
    <cellStyle name="_MBT管理圖表-9410_941107-合併圖表_94年度佣金明細表(SALLY)_950404-9503合併圖表-暫結-TO處長3_2007預算損益表_Q2財測-for Acc" xfId="143"/>
    <cellStyle name="_MBT管理圖表-9410_941107-合併圖表_94年度佣金明細表(SALLY)_950404-9503合併圖表-暫結-TO處長3_2007預算損益表_Q2財測-for Acc5 3" xfId="144"/>
    <cellStyle name="_MBT管理圖表-9410_941107-合併圖表_94年度佣金明細表(SALLY)_950404-9503合併圖表-暫結-TO處長3_2007預算損益表_Q2財測-for Acc5 3 (2)" xfId="145"/>
    <cellStyle name="_MBT管理圖表-9410_941107-合併圖表_94年度佣金明細表(SALLY)_950404-9503合併圖表-暫結-TO處長3_2007預算損益表-2" xfId="146"/>
    <cellStyle name="_MBT管理圖表-9410_941107-合併圖表_94年度佣金明細表(SALLY)_950404-9503合併圖表-暫結-TO處長3_2007預算損益表-2_2007預算損益表" xfId="147"/>
    <cellStyle name="_MBT管理圖表-9410_941107-合併圖表_94年度佣金明細表(SALLY)_950404-9503合併圖表-暫結-TO處長3_2007預算損益表-2_2007預算損益表_96年度財測-Q3~Q4" xfId="148"/>
    <cellStyle name="_MBT管理圖表-9410_941107-合併圖表_94年度佣金明細表(SALLY)_950404-9503合併圖表-暫結-TO處長3_2007預算損益表-2_2007預算損益表_96年度財測-Q3~Q4(to acc) (3)" xfId="149"/>
    <cellStyle name="_MBT管理圖表-9410_941107-合併圖表_94年度佣金明細表(SALLY)_950404-9503合併圖表-暫結-TO處長3_2007預算損益表-2_2007預算損益表_Q2財測-for Acc" xfId="150"/>
    <cellStyle name="_MBT管理圖表-9410_941107-合併圖表_94年度佣金明細表(SALLY)_950404-9503合併圖表-暫結-TO處長3_2007預算損益表-2_2007預算損益表_Q2財測-for Acc5 3" xfId="151"/>
    <cellStyle name="_MBT管理圖表-9410_941107-合併圖表_94年度佣金明細表(SALLY)_950404-9503合併圖表-暫結-TO處長3_2007預算損益表-2_2007預算損益表_Q2財測-for Acc5 3 (2)" xfId="152"/>
    <cellStyle name="_MBT管理圖表-9410_941107-合併圖表_94年度佣金明細表(SALLY)_950404-9503合併圖表-暫結-TO處長3_2007預算損益表-2_2007預算損益表-0124" xfId="153"/>
    <cellStyle name="_MBT管理圖表-9410_941107-合併圖表_94年度佣金明細表(SALLY)_950404-9503合併圖表-暫結-TO處長3_2007預算損益表-2_2007預算損益表-0124_96年度財測-Q3~Q4" xfId="154"/>
    <cellStyle name="_MBT管理圖表-9410_941107-合併圖表_94年度佣金明細表(SALLY)_950404-9503合併圖表-暫結-TO處長3_2007預算損益表-2_2007預算損益表-0124_96年度財測-Q3~Q4(to acc) (3)" xfId="155"/>
    <cellStyle name="_MBT管理圖表-9410_941107-合併圖表_94年度佣金明細表(SALLY)_950404-9503合併圖表-暫結-TO處長3_2007預算損益表-2_2007預算損益表-0124_Q2財測-for Acc" xfId="156"/>
    <cellStyle name="_MBT管理圖表-9410_941107-合併圖表_94年度佣金明細表(SALLY)_950404-9503合併圖表-暫結-TO處長3_2007預算損益表-2_2007預算損益表-0124_Q2財測-for Acc5 3" xfId="157"/>
    <cellStyle name="_MBT管理圖表-9410_941107-合併圖表_94年度佣金明細表(SALLY)_950404-9503合併圖表-暫結-TO處長3_2007預算損益表-2_2007預算損益表-0124_Q2財測-for Acc5 3 (2)" xfId="158"/>
    <cellStyle name="_MBT管理圖表-9410_941107-合併圖表_94年度佣金明細表(SALLY)_950404-9503合併圖表-暫結-TO處長3_2007預算損益表-2_96年度財測-Q3~Q4" xfId="159"/>
    <cellStyle name="_MBT管理圖表-9410_941107-合併圖表_94年度佣金明細表(SALLY)_950404-9503合併圖表-暫結-TO處長3_2007預算損益表-2_96年度財測-Q3~Q4(to acc) (3)" xfId="160"/>
    <cellStyle name="_MBT管理圖表-9410_941107-合併圖表_94年度佣金明細表(SALLY)_950404-9503合併圖表-暫結-TO處長3_2007預算損益表-2_Q2財測-for Acc" xfId="161"/>
    <cellStyle name="_MBT管理圖表-9410_941107-合併圖表_94年度佣金明細表(SALLY)_950404-9503合併圖表-暫結-TO處長3_2007預算損益表-2_Q2財測-for Acc5 3" xfId="162"/>
    <cellStyle name="_MBT管理圖表-9410_941107-合併圖表_94年度佣金明細表(SALLY)_950404-9503合併圖表-暫結-TO處長3_2007預算損益表-2_Q2財測-for Acc5 3 (2)" xfId="163"/>
    <cellStyle name="_MBT管理圖表-9410_941107-合併圖表_94年度佣金明細表(SALLY)_950404-9503合併圖表-暫結-TO處長3_96年度財測-Q3~Q4" xfId="164"/>
    <cellStyle name="_MBT管理圖表-9410_941107-合併圖表_94年度佣金明細表(SALLY)_950404-9503合併圖表-暫結-TO處長3_96年度財測-Q3~Q4(to acc) (3)" xfId="165"/>
    <cellStyle name="_MBT管理圖表-9410_941107-合併圖表_94年度佣金明細表(SALLY)_950404-9503合併圖表-暫結-TO處長3_Q2財測-for Acc" xfId="166"/>
    <cellStyle name="_MBT管理圖表-9410_941107-合併圖表_94年度佣金明細表(SALLY)_950404-9503合併圖表-暫結-TO處長3_Q2財測-for Acc5 3" xfId="167"/>
    <cellStyle name="_MBT管理圖表-9410_941107-合併圖表_94年度佣金明細表(SALLY)_950404-9503合併圖表-暫結-TO處長3_Q2財測-for Acc5 3 (2)" xfId="168"/>
    <cellStyle name="_MBT管理圖表-9410_941107-合併圖表_94年度佣金明細表(SALLY)_950404-9503合併圖表-暫結-TO處長3_提供TFN 9604 CFO報告檔(財測更新版)" xfId="169"/>
    <cellStyle name="_MBT管理圖表-9410_941107-合併圖表_94年度佣金明細表(SALLY)_950404-9503合併圖表-暫結-TO處長3_提供TFN 9604 CFO報告檔(財測更新版)_Book1" xfId="170"/>
    <cellStyle name="_MBT管理圖表-9410_941107-合併圖表_94年度佣金明細表(SALLY)_950404-9503合併圖表-暫結-TO處長3_提供TFN 9604 CFO報告檔(財測更新版)_Book2" xfId="171"/>
    <cellStyle name="_MBT管理圖表-9410_941107-合併圖表_94年度佣金明細表(SALLY)_950404-9503合併圖表-暫結-TO處長3_提供TFN 9604 CFO報告檔(財測更新版)_提供TFN 9606 CFO報告檔(FIXED)" xfId="172"/>
    <cellStyle name="_MBT管理圖表-9410_941107-合併圖表_94年度佣金明細表(SALLY)_950404-9503合併圖表-暫結-TO處長3_提供TFN 9604 CFO報告檔(財測更新版)_提供TFN 9607 CFO報告檔(FIXED)-new" xfId="173"/>
    <cellStyle name="_MBT管理圖表-9410_941107-合併圖表_94年度佣金明細表(SALLY)_950404-9503合併圖表-暫結-TO處長3_提供TFN 9604 CFO報告檔(財測更新版)_提供TFN 9608CFO報告檔(FIXED新格式)" xfId="174"/>
    <cellStyle name="_MBT管理圖表-9410_941107-合併圖表_94年度佣金明細表(SALLY)_950404-9503合併圖表-暫結-TO處長3_提供TFN 9604 CFO報告檔(財測更新版)_提供TFN 9609CFO報告檔(FIXED新格式)" xfId="175"/>
    <cellStyle name="_MBT管理圖表-9410_941107-合併圖表_94年度佣金明細表(SALLY)_950404-9503合併圖表-暫結-TO處長3_提供TFN 9604 CFO報告檔(財測更新版)_提供TFN 9609CFO報告檔(FIXED新格式)-不含TTN" xfId="176"/>
    <cellStyle name="_MBT管理圖表-9410_941107-合併圖表_94年度佣金明細表(SALLY)_950404-9503合併圖表-暫結-TO處長3_提供TFN 9604 CFO報告檔(財測更新版)_語音及數據價量資訊-更新" xfId="177"/>
    <cellStyle name="_MBT管理圖表-9410_941107-合併圖表_94年度佣金明細表(SALLY)_950404-9503合併圖表-暫結-TO處長3_語音及數據價量資訊-更新" xfId="178"/>
    <cellStyle name="_MBT管理圖表-9410_941107-合併圖表_94年度佣金明細表(SALLY)_96年度財測-Q3~Q4" xfId="179"/>
    <cellStyle name="_MBT管理圖表-9410_941107-合併圖表_94年度佣金明細表(SALLY)_96年度財測-Q3~Q4(to acc) (3)" xfId="180"/>
    <cellStyle name="_MBT管理圖表-9410_941107-合併圖表_94年度佣金明細表(SALLY)_Q2財測-for Acc" xfId="181"/>
    <cellStyle name="_MBT管理圖表-9410_941107-合併圖表_94年度佣金明細表(SALLY)_Q2財測-for Acc5 3" xfId="182"/>
    <cellStyle name="_MBT管理圖表-9410_941107-合併圖表_94年度佣金明細表(SALLY)_Q2財測-for Acc5 3 (2)" xfId="183"/>
    <cellStyle name="_MBT管理圖表-9410_941107-合併圖表_94年度佣金明細表(SALLY)_提供TFN 9604 CFO報告檔(財測更新版)" xfId="184"/>
    <cellStyle name="_MBT管理圖表-9410_941107-合併圖表_94年度佣金明細表(SALLY)_提供TFN 9604 CFO報告檔(財測更新版)_Book1" xfId="185"/>
    <cellStyle name="_MBT管理圖表-9410_941107-合併圖表_94年度佣金明細表(SALLY)_提供TFN 9604 CFO報告檔(財測更新版)_Book2" xfId="186"/>
    <cellStyle name="_MBT管理圖表-9410_941107-合併圖表_94年度佣金明細表(SALLY)_提供TFN 9604 CFO報告檔(財測更新版)_提供TFN 9606 CFO報告檔(FIXED)" xfId="187"/>
    <cellStyle name="_MBT管理圖表-9410_941107-合併圖表_94年度佣金明細表(SALLY)_提供TFN 9604 CFO報告檔(財測更新版)_提供TFN 9607 CFO報告檔(FIXED)-new" xfId="188"/>
    <cellStyle name="_MBT管理圖表-9410_941107-合併圖表_94年度佣金明細表(SALLY)_提供TFN 9604 CFO報告檔(財測更新版)_提供TFN 9608CFO報告檔(FIXED新格式)" xfId="189"/>
    <cellStyle name="_MBT管理圖表-9410_941107-合併圖表_94年度佣金明細表(SALLY)_提供TFN 9604 CFO報告檔(財測更新版)_提供TFN 9609CFO報告檔(FIXED新格式)" xfId="190"/>
    <cellStyle name="_MBT管理圖表-9410_941107-合併圖表_94年度佣金明細表(SALLY)_提供TFN 9604 CFO報告檔(財測更新版)_提供TFN 9609CFO報告檔(FIXED新格式)-不含TTN" xfId="191"/>
    <cellStyle name="_MBT管理圖表-9410_941107-合併圖表_94年度佣金明細表(SALLY)_提供TFN 9604 CFO報告檔(財測更新版)_語音及數據價量資訊-更新" xfId="192"/>
    <cellStyle name="_MBT管理圖表-9410_941107-合併圖表_94年度佣金明細表(SALLY)_語音及數據價量資訊-更新" xfId="193"/>
    <cellStyle name="_MBT管理圖表-9410_941107-合併圖表_950404-9503合併圖表-暫結-TO處長3" xfId="194"/>
    <cellStyle name="_MBT管理圖表-9410_941107-合併圖表_950404-9503合併圖表-暫結-TO處長3_2007預算損益表" xfId="195"/>
    <cellStyle name="_MBT管理圖表-9410_941107-合併圖表_950404-9503合併圖表-暫結-TO處長3_2007預算損益表_2007預算損益表" xfId="196"/>
    <cellStyle name="_MBT管理圖表-9410_941107-合併圖表_950404-9503合併圖表-暫結-TO處長3_2007預算損益表_2007預算損益表_96年度財測-Q3~Q4" xfId="197"/>
    <cellStyle name="_MBT管理圖表-9410_941107-合併圖表_950404-9503合併圖表-暫結-TO處長3_2007預算損益表_2007預算損益表_96年度財測-Q3~Q4(to acc) (3)" xfId="198"/>
    <cellStyle name="_MBT管理圖表-9410_941107-合併圖表_950404-9503合併圖表-暫結-TO處長3_2007預算損益表_2007預算損益表_Q2財測-for Acc" xfId="199"/>
    <cellStyle name="_MBT管理圖表-9410_941107-合併圖表_950404-9503合併圖表-暫結-TO處長3_2007預算損益表_2007預算損益表_Q2財測-for Acc5 3" xfId="200"/>
    <cellStyle name="_MBT管理圖表-9410_941107-合併圖表_950404-9503合併圖表-暫結-TO處長3_2007預算損益表_2007預算損益表_Q2財測-for Acc5 3 (2)" xfId="201"/>
    <cellStyle name="_MBT管理圖表-9410_941107-合併圖表_950404-9503合併圖表-暫結-TO處長3_2007預算損益表_2007預算損益表-0124" xfId="202"/>
    <cellStyle name="_MBT管理圖表-9410_941107-合併圖表_950404-9503合併圖表-暫結-TO處長3_2007預算損益表_2007預算損益表-0124_96年度財測-Q3~Q4" xfId="203"/>
    <cellStyle name="_MBT管理圖表-9410_941107-合併圖表_950404-9503合併圖表-暫結-TO處長3_2007預算損益表_2007預算損益表-0124_96年度財測-Q3~Q4(to acc) (3)" xfId="204"/>
    <cellStyle name="_MBT管理圖表-9410_941107-合併圖表_950404-9503合併圖表-暫結-TO處長3_2007預算損益表_2007預算損益表-0124_Q2財測-for Acc" xfId="205"/>
    <cellStyle name="_MBT管理圖表-9410_941107-合併圖表_950404-9503合併圖表-暫結-TO處長3_2007預算損益表_2007預算損益表-0124_Q2財測-for Acc5 3" xfId="206"/>
    <cellStyle name="_MBT管理圖表-9410_941107-合併圖表_950404-9503合併圖表-暫結-TO處長3_2007預算損益表_2007預算損益表-0124_Q2財測-for Acc5 3 (2)" xfId="207"/>
    <cellStyle name="_MBT管理圖表-9410_941107-合併圖表_950404-9503合併圖表-暫結-TO處長3_2007預算損益表_96年度財測-Q3~Q4" xfId="208"/>
    <cellStyle name="_MBT管理圖表-9410_941107-合併圖表_950404-9503合併圖表-暫結-TO處長3_2007預算損益表_96年度財測-Q3~Q4(to acc) (3)" xfId="209"/>
    <cellStyle name="_MBT管理圖表-9410_941107-合併圖表_950404-9503合併圖表-暫結-TO處長3_2007預算損益表_Q2財測-for Acc" xfId="210"/>
    <cellStyle name="_MBT管理圖表-9410_941107-合併圖表_950404-9503合併圖表-暫結-TO處長3_2007預算損益表_Q2財測-for Acc5 3" xfId="211"/>
    <cellStyle name="_MBT管理圖表-9410_941107-合併圖表_950404-9503合併圖表-暫結-TO處長3_2007預算損益表_Q2財測-for Acc5 3 (2)" xfId="212"/>
    <cellStyle name="_MBT管理圖表-9410_941107-合併圖表_950404-9503合併圖表-暫結-TO處長3_2007預算損益表-2" xfId="213"/>
    <cellStyle name="_MBT管理圖表-9410_941107-合併圖表_950404-9503合併圖表-暫結-TO處長3_2007預算損益表-2_2007預算損益表" xfId="214"/>
    <cellStyle name="_MBT管理圖表-9410_941107-合併圖表_950404-9503合併圖表-暫結-TO處長3_2007預算損益表-2_2007預算損益表_96年度財測-Q3~Q4" xfId="215"/>
    <cellStyle name="_MBT管理圖表-9410_941107-合併圖表_950404-9503合併圖表-暫結-TO處長3_2007預算損益表-2_2007預算損益表_96年度財測-Q3~Q4(to acc) (3)" xfId="216"/>
    <cellStyle name="_MBT管理圖表-9410_941107-合併圖表_950404-9503合併圖表-暫結-TO處長3_2007預算損益表-2_2007預算損益表_Q2財測-for Acc" xfId="217"/>
    <cellStyle name="_MBT管理圖表-9410_941107-合併圖表_950404-9503合併圖表-暫結-TO處長3_2007預算損益表-2_2007預算損益表_Q2財測-for Acc5 3" xfId="218"/>
    <cellStyle name="_MBT管理圖表-9410_941107-合併圖表_950404-9503合併圖表-暫結-TO處長3_2007預算損益表-2_2007預算損益表_Q2財測-for Acc5 3 (2)" xfId="219"/>
    <cellStyle name="_MBT管理圖表-9410_941107-合併圖表_950404-9503合併圖表-暫結-TO處長3_2007預算損益表-2_2007預算損益表-0124" xfId="220"/>
    <cellStyle name="_MBT管理圖表-9410_941107-合併圖表_950404-9503合併圖表-暫結-TO處長3_2007預算損益表-2_2007預算損益表-0124_96年度財測-Q3~Q4" xfId="221"/>
    <cellStyle name="_MBT管理圖表-9410_941107-合併圖表_950404-9503合併圖表-暫結-TO處長3_2007預算損益表-2_2007預算損益表-0124_96年度財測-Q3~Q4(to acc) (3)" xfId="222"/>
    <cellStyle name="_MBT管理圖表-9410_941107-合併圖表_950404-9503合併圖表-暫結-TO處長3_2007預算損益表-2_2007預算損益表-0124_Q2財測-for Acc" xfId="223"/>
    <cellStyle name="_MBT管理圖表-9410_941107-合併圖表_950404-9503合併圖表-暫結-TO處長3_2007預算損益表-2_2007預算損益表-0124_Q2財測-for Acc5 3" xfId="224"/>
    <cellStyle name="_MBT管理圖表-9410_941107-合併圖表_950404-9503合併圖表-暫結-TO處長3_2007預算損益表-2_2007預算損益表-0124_Q2財測-for Acc5 3 (2)" xfId="225"/>
    <cellStyle name="_MBT管理圖表-9410_941107-合併圖表_950404-9503合併圖表-暫結-TO處長3_2007預算損益表-2_96年度財測-Q3~Q4" xfId="226"/>
    <cellStyle name="_MBT管理圖表-9410_941107-合併圖表_950404-9503合併圖表-暫結-TO處長3_2007預算損益表-2_96年度財測-Q3~Q4(to acc) (3)" xfId="227"/>
    <cellStyle name="_MBT管理圖表-9410_941107-合併圖表_950404-9503合併圖表-暫結-TO處長3_2007預算損益表-2_Q2財測-for Acc" xfId="228"/>
    <cellStyle name="_MBT管理圖表-9410_941107-合併圖表_950404-9503合併圖表-暫結-TO處長3_2007預算損益表-2_Q2財測-for Acc5 3" xfId="229"/>
    <cellStyle name="_MBT管理圖表-9410_941107-合併圖表_950404-9503合併圖表-暫結-TO處長3_2007預算損益表-2_Q2財測-for Acc5 3 (2)" xfId="230"/>
    <cellStyle name="_MBT管理圖表-9410_941107-合併圖表_950404-9503合併圖表-暫結-TO處長3_96年度財測-Q3~Q4" xfId="231"/>
    <cellStyle name="_MBT管理圖表-9410_941107-合併圖表_950404-9503合併圖表-暫結-TO處長3_96年度財測-Q3~Q4(to acc) (3)" xfId="232"/>
    <cellStyle name="_MBT管理圖表-9410_941107-合併圖表_950404-9503合併圖表-暫結-TO處長3_Q2財測-for Acc" xfId="233"/>
    <cellStyle name="_MBT管理圖表-9410_941107-合併圖表_950404-9503合併圖表-暫結-TO處長3_Q2財測-for Acc5 3" xfId="234"/>
    <cellStyle name="_MBT管理圖表-9410_941107-合併圖表_950404-9503合併圖表-暫結-TO處長3_Q2財測-for Acc5 3 (2)" xfId="235"/>
    <cellStyle name="_MBT管理圖表-9410_941107-合併圖表_950404-9503合併圖表-暫結-TO處長3_提供TFN 9604 CFO報告檔(財測更新版)" xfId="236"/>
    <cellStyle name="_MBT管理圖表-9410_941107-合併圖表_950404-9503合併圖表-暫結-TO處長3_提供TFN 9604 CFO報告檔(財測更新版)_Book1" xfId="237"/>
    <cellStyle name="_MBT管理圖表-9410_941107-合併圖表_950404-9503合併圖表-暫結-TO處長3_提供TFN 9604 CFO報告檔(財測更新版)_Book2" xfId="238"/>
    <cellStyle name="_MBT管理圖表-9410_941107-合併圖表_950404-9503合併圖表-暫結-TO處長3_提供TFN 9604 CFO報告檔(財測更新版)_提供TFN 9606 CFO報告檔(FIXED)" xfId="239"/>
    <cellStyle name="_MBT管理圖表-9410_941107-合併圖表_950404-9503合併圖表-暫結-TO處長3_提供TFN 9604 CFO報告檔(財測更新版)_提供TFN 9607 CFO報告檔(FIXED)-new" xfId="240"/>
    <cellStyle name="_MBT管理圖表-9410_941107-合併圖表_950404-9503合併圖表-暫結-TO處長3_提供TFN 9604 CFO報告檔(財測更新版)_提供TFN 9608CFO報告檔(FIXED新格式)" xfId="241"/>
    <cellStyle name="_MBT管理圖表-9410_941107-合併圖表_950404-9503合併圖表-暫結-TO處長3_提供TFN 9604 CFO報告檔(財測更新版)_提供TFN 9609CFO報告檔(FIXED新格式)" xfId="242"/>
    <cellStyle name="_MBT管理圖表-9410_941107-合併圖表_950404-9503合併圖表-暫結-TO處長3_提供TFN 9604 CFO報告檔(財測更新版)_提供TFN 9609CFO報告檔(FIXED新格式)-不含TTN" xfId="243"/>
    <cellStyle name="_MBT管理圖表-9410_941107-合併圖表_950404-9503合併圖表-暫結-TO處長3_提供TFN 9604 CFO報告檔(財測更新版)_語音及數據價量資訊-更新" xfId="244"/>
    <cellStyle name="_MBT管理圖表-9410_941107-合併圖表_950404-9503合併圖表-暫結-TO處長3_語音及數據價量資訊-更新" xfId="245"/>
    <cellStyle name="_MBT管理圖表-9410_941107-合併圖表_96年度財測-Q3~Q4" xfId="246"/>
    <cellStyle name="_MBT管理圖表-9410_941107-合併圖表_96年度財測-Q3~Q4(to acc) (3)" xfId="247"/>
    <cellStyle name="_MBT管理圖表-9410_941107-合併圖表_Q2財測-for Acc" xfId="248"/>
    <cellStyle name="_MBT管理圖表-9410_941107-合併圖表_Q2財測-for Acc5 3" xfId="249"/>
    <cellStyle name="_MBT管理圖表-9410_941107-合併圖表_Q2財測-for Acc5 3 (2)" xfId="250"/>
    <cellStyle name="_MBT管理圖表-9410_941107-合併圖表_提供TFN 9604 CFO報告檔(財測更新版)" xfId="251"/>
    <cellStyle name="_MBT管理圖表-9410_941107-合併圖表_提供TFN 9604 CFO報告檔(財測更新版)_Book1" xfId="252"/>
    <cellStyle name="_MBT管理圖表-9410_941107-合併圖表_提供TFN 9604 CFO報告檔(財測更新版)_Book2" xfId="253"/>
    <cellStyle name="_MBT管理圖表-9410_941107-合併圖表_提供TFN 9604 CFO報告檔(財測更新版)_提供TFN 9606 CFO報告檔(FIXED)" xfId="254"/>
    <cellStyle name="_MBT管理圖表-9410_941107-合併圖表_提供TFN 9604 CFO報告檔(財測更新版)_提供TFN 9607 CFO報告檔(FIXED)-new" xfId="255"/>
    <cellStyle name="_MBT管理圖表-9410_941107-合併圖表_提供TFN 9604 CFO報告檔(財測更新版)_提供TFN 9608CFO報告檔(FIXED新格式)" xfId="256"/>
    <cellStyle name="_MBT管理圖表-9410_941107-合併圖表_提供TFN 9604 CFO報告檔(財測更新版)_提供TFN 9609CFO報告檔(FIXED新格式)" xfId="257"/>
    <cellStyle name="_MBT管理圖表-9410_941107-合併圖表_提供TFN 9604 CFO報告檔(財測更新版)_提供TFN 9609CFO報告檔(FIXED新格式)-不含TTN" xfId="258"/>
    <cellStyle name="_MBT管理圖表-9410_941107-合併圖表_提供TFN 9604 CFO報告檔(財測更新版)_語音及數據價量資訊-更新" xfId="259"/>
    <cellStyle name="_MBT管理圖表-9410_941107-合併圖表_語音及數據價量資訊-更新" xfId="260"/>
    <cellStyle name="_MBT管理圖表-9410_94年度佣金明細表(SALLY)" xfId="261"/>
    <cellStyle name="_MBT管理圖表-9410_94年度佣金明細表(SALLY)_2007預算損益表" xfId="262"/>
    <cellStyle name="_MBT管理圖表-9410_94年度佣金明細表(SALLY)_2007預算損益表_2007預算損益表" xfId="263"/>
    <cellStyle name="_MBT管理圖表-9410_94年度佣金明細表(SALLY)_2007預算損益表_2007預算損益表_96年度財測-Q3~Q4" xfId="264"/>
    <cellStyle name="_MBT管理圖表-9410_94年度佣金明細表(SALLY)_2007預算損益表_2007預算損益表_96年度財測-Q3~Q4(to acc) (3)" xfId="265"/>
    <cellStyle name="_MBT管理圖表-9410_94年度佣金明細表(SALLY)_2007預算損益表_2007預算損益表_Q2財測-for Acc" xfId="266"/>
    <cellStyle name="_MBT管理圖表-9410_94年度佣金明細表(SALLY)_2007預算損益表_2007預算損益表_Q2財測-for Acc5 3" xfId="267"/>
    <cellStyle name="_MBT管理圖表-9410_94年度佣金明細表(SALLY)_2007預算損益表_2007預算損益表_Q2財測-for Acc5 3 (2)" xfId="268"/>
    <cellStyle name="_MBT管理圖表-9410_94年度佣金明細表(SALLY)_2007預算損益表_2007預算損益表-0124" xfId="269"/>
    <cellStyle name="_MBT管理圖表-9410_94年度佣金明細表(SALLY)_2007預算損益表_2007預算損益表-0124_96年度財測-Q3~Q4" xfId="270"/>
    <cellStyle name="_MBT管理圖表-9410_94年度佣金明細表(SALLY)_2007預算損益表_2007預算損益表-0124_96年度財測-Q3~Q4(to acc) (3)" xfId="271"/>
    <cellStyle name="_MBT管理圖表-9410_94年度佣金明細表(SALLY)_2007預算損益表_2007預算損益表-0124_Q2財測-for Acc" xfId="272"/>
    <cellStyle name="_MBT管理圖表-9410_94年度佣金明細表(SALLY)_2007預算損益表_2007預算損益表-0124_Q2財測-for Acc5 3" xfId="273"/>
    <cellStyle name="_MBT管理圖表-9410_94年度佣金明細表(SALLY)_2007預算損益表_2007預算損益表-0124_Q2財測-for Acc5 3 (2)" xfId="274"/>
    <cellStyle name="_MBT管理圖表-9410_94年度佣金明細表(SALLY)_2007預算損益表_96年度財測-Q3~Q4" xfId="275"/>
    <cellStyle name="_MBT管理圖表-9410_94年度佣金明細表(SALLY)_2007預算損益表_96年度財測-Q3~Q4(to acc) (3)" xfId="276"/>
    <cellStyle name="_MBT管理圖表-9410_94年度佣金明細表(SALLY)_2007預算損益表_Q2財測-for Acc" xfId="277"/>
    <cellStyle name="_MBT管理圖表-9410_94年度佣金明細表(SALLY)_2007預算損益表_Q2財測-for Acc5 3" xfId="278"/>
    <cellStyle name="_MBT管理圖表-9410_94年度佣金明細表(SALLY)_2007預算損益表_Q2財測-for Acc5 3 (2)" xfId="279"/>
    <cellStyle name="_MBT管理圖表-9410_94年度佣金明細表(SALLY)_2007預算損益表-2" xfId="280"/>
    <cellStyle name="_MBT管理圖表-9410_94年度佣金明細表(SALLY)_2007預算損益表-2_2007預算損益表" xfId="281"/>
    <cellStyle name="_MBT管理圖表-9410_94年度佣金明細表(SALLY)_2007預算損益表-2_2007預算損益表_96年度財測-Q3~Q4" xfId="282"/>
    <cellStyle name="_MBT管理圖表-9410_94年度佣金明細表(SALLY)_2007預算損益表-2_2007預算損益表_96年度財測-Q3~Q4(to acc) (3)" xfId="283"/>
    <cellStyle name="_MBT管理圖表-9410_94年度佣金明細表(SALLY)_2007預算損益表-2_2007預算損益表_Q2財測-for Acc" xfId="284"/>
    <cellStyle name="_MBT管理圖表-9410_94年度佣金明細表(SALLY)_2007預算損益表-2_2007預算損益表_Q2財測-for Acc5 3" xfId="285"/>
    <cellStyle name="_MBT管理圖表-9410_94年度佣金明細表(SALLY)_2007預算損益表-2_2007預算損益表_Q2財測-for Acc5 3 (2)" xfId="286"/>
    <cellStyle name="_MBT管理圖表-9410_94年度佣金明細表(SALLY)_2007預算損益表-2_2007預算損益表-0124" xfId="287"/>
    <cellStyle name="_MBT管理圖表-9410_94年度佣金明細表(SALLY)_2007預算損益表-2_2007預算損益表-0124_96年度財測-Q3~Q4" xfId="288"/>
    <cellStyle name="_MBT管理圖表-9410_94年度佣金明細表(SALLY)_2007預算損益表-2_2007預算損益表-0124_96年度財測-Q3~Q4(to acc) (3)" xfId="289"/>
    <cellStyle name="_MBT管理圖表-9410_94年度佣金明細表(SALLY)_2007預算損益表-2_2007預算損益表-0124_Q2財測-for Acc" xfId="290"/>
    <cellStyle name="_MBT管理圖表-9410_94年度佣金明細表(SALLY)_2007預算損益表-2_2007預算損益表-0124_Q2財測-for Acc5 3" xfId="291"/>
    <cellStyle name="_MBT管理圖表-9410_94年度佣金明細表(SALLY)_2007預算損益表-2_2007預算損益表-0124_Q2財測-for Acc5 3 (2)" xfId="292"/>
    <cellStyle name="_MBT管理圖表-9410_94年度佣金明細表(SALLY)_2007預算損益表-2_96年度財測-Q3~Q4" xfId="293"/>
    <cellStyle name="_MBT管理圖表-9410_94年度佣金明細表(SALLY)_2007預算損益表-2_96年度財測-Q3~Q4(to acc) (3)" xfId="294"/>
    <cellStyle name="_MBT管理圖表-9410_94年度佣金明細表(SALLY)_2007預算損益表-2_Q2財測-for Acc" xfId="295"/>
    <cellStyle name="_MBT管理圖表-9410_94年度佣金明細表(SALLY)_2007預算損益表-2_Q2財測-for Acc5 3" xfId="296"/>
    <cellStyle name="_MBT管理圖表-9410_94年度佣金明細表(SALLY)_2007預算損益表-2_Q2財測-for Acc5 3 (2)" xfId="297"/>
    <cellStyle name="_MBT管理圖表-9410_94年度佣金明細表(SALLY)_950404-9503合併圖表-暫結-TO處長3" xfId="298"/>
    <cellStyle name="_MBT管理圖表-9410_94年度佣金明細表(SALLY)_950404-9503合併圖表-暫結-TO處長3_2007預算損益表" xfId="299"/>
    <cellStyle name="_MBT管理圖表-9410_94年度佣金明細表(SALLY)_950404-9503合併圖表-暫結-TO處長3_2007預算損益表_2007預算損益表" xfId="300"/>
    <cellStyle name="_MBT管理圖表-9410_94年度佣金明細表(SALLY)_950404-9503合併圖表-暫結-TO處長3_2007預算損益表_2007預算損益表_96年度財測-Q3~Q4" xfId="301"/>
    <cellStyle name="_MBT管理圖表-9410_94年度佣金明細表(SALLY)_950404-9503合併圖表-暫結-TO處長3_2007預算損益表_2007預算損益表_96年度財測-Q3~Q4(to acc) (3)" xfId="302"/>
    <cellStyle name="_MBT管理圖表-9410_94年度佣金明細表(SALLY)_950404-9503合併圖表-暫結-TO處長3_2007預算損益表_2007預算損益表_Q2財測-for Acc" xfId="303"/>
    <cellStyle name="_MBT管理圖表-9410_94年度佣金明細表(SALLY)_950404-9503合併圖表-暫結-TO處長3_2007預算損益表_2007預算損益表_Q2財測-for Acc5 3" xfId="304"/>
    <cellStyle name="_MBT管理圖表-9410_94年度佣金明細表(SALLY)_950404-9503合併圖表-暫結-TO處長3_2007預算損益表_2007預算損益表_Q2財測-for Acc5 3 (2)" xfId="305"/>
    <cellStyle name="_MBT管理圖表-9410_94年度佣金明細表(SALLY)_950404-9503合併圖表-暫結-TO處長3_2007預算損益表_2007預算損益表-0124" xfId="306"/>
    <cellStyle name="_MBT管理圖表-9410_94年度佣金明細表(SALLY)_950404-9503合併圖表-暫結-TO處長3_2007預算損益表_2007預算損益表-0124_96年度財測-Q3~Q4" xfId="307"/>
    <cellStyle name="_MBT管理圖表-9410_94年度佣金明細表(SALLY)_950404-9503合併圖表-暫結-TO處長3_2007預算損益表_2007預算損益表-0124_96年度財測-Q3~Q4(to acc) (3)" xfId="308"/>
    <cellStyle name="_MBT管理圖表-9410_94年度佣金明細表(SALLY)_950404-9503合併圖表-暫結-TO處長3_2007預算損益表_2007預算損益表-0124_Q2財測-for Acc" xfId="309"/>
    <cellStyle name="_MBT管理圖表-9410_94年度佣金明細表(SALLY)_950404-9503合併圖表-暫結-TO處長3_2007預算損益表_2007預算損益表-0124_Q2財測-for Acc5 3" xfId="310"/>
    <cellStyle name="_MBT管理圖表-9410_94年度佣金明細表(SALLY)_950404-9503合併圖表-暫結-TO處長3_2007預算損益表_2007預算損益表-0124_Q2財測-for Acc5 3 (2)" xfId="311"/>
    <cellStyle name="_MBT管理圖表-9410_94年度佣金明細表(SALLY)_950404-9503合併圖表-暫結-TO處長3_2007預算損益表_96年度財測-Q3~Q4" xfId="312"/>
    <cellStyle name="_MBT管理圖表-9410_94年度佣金明細表(SALLY)_950404-9503合併圖表-暫結-TO處長3_2007預算損益表_96年度財測-Q3~Q4(to acc) (3)" xfId="313"/>
    <cellStyle name="_MBT管理圖表-9410_94年度佣金明細表(SALLY)_950404-9503合併圖表-暫結-TO處長3_2007預算損益表_Q2財測-for Acc" xfId="314"/>
    <cellStyle name="_MBT管理圖表-9410_94年度佣金明細表(SALLY)_950404-9503合併圖表-暫結-TO處長3_2007預算損益表_Q2財測-for Acc5 3" xfId="315"/>
    <cellStyle name="_MBT管理圖表-9410_94年度佣金明細表(SALLY)_950404-9503合併圖表-暫結-TO處長3_2007預算損益表_Q2財測-for Acc5 3 (2)" xfId="316"/>
    <cellStyle name="_MBT管理圖表-9410_94年度佣金明細表(SALLY)_950404-9503合併圖表-暫結-TO處長3_2007預算損益表-2" xfId="317"/>
    <cellStyle name="_MBT管理圖表-9410_94年度佣金明細表(SALLY)_950404-9503合併圖表-暫結-TO處長3_2007預算損益表-2_2007預算損益表" xfId="318"/>
    <cellStyle name="_MBT管理圖表-9410_94年度佣金明細表(SALLY)_950404-9503合併圖表-暫結-TO處長3_2007預算損益表-2_2007預算損益表_96年度財測-Q3~Q4" xfId="319"/>
    <cellStyle name="_MBT管理圖表-9410_94年度佣金明細表(SALLY)_950404-9503合併圖表-暫結-TO處長3_2007預算損益表-2_2007預算損益表_96年度財測-Q3~Q4(to acc) (3)" xfId="320"/>
    <cellStyle name="_MBT管理圖表-9410_94年度佣金明細表(SALLY)_950404-9503合併圖表-暫結-TO處長3_2007預算損益表-2_2007預算損益表_Q2財測-for Acc" xfId="321"/>
    <cellStyle name="_MBT管理圖表-9410_94年度佣金明細表(SALLY)_950404-9503合併圖表-暫結-TO處長3_2007預算損益表-2_2007預算損益表_Q2財測-for Acc5 3" xfId="322"/>
    <cellStyle name="_MBT管理圖表-9410_94年度佣金明細表(SALLY)_950404-9503合併圖表-暫結-TO處長3_2007預算損益表-2_2007預算損益表_Q2財測-for Acc5 3 (2)" xfId="323"/>
    <cellStyle name="_MBT管理圖表-9410_94年度佣金明細表(SALLY)_950404-9503合併圖表-暫結-TO處長3_2007預算損益表-2_2007預算損益表-0124" xfId="324"/>
    <cellStyle name="_MBT管理圖表-9410_94年度佣金明細表(SALLY)_950404-9503合併圖表-暫結-TO處長3_2007預算損益表-2_2007預算損益表-0124_96年度財測-Q3~Q4" xfId="325"/>
    <cellStyle name="_MBT管理圖表-9410_94年度佣金明細表(SALLY)_950404-9503合併圖表-暫結-TO處長3_2007預算損益表-2_2007預算損益表-0124_96年度財測-Q3~Q4(to acc) (3)" xfId="326"/>
    <cellStyle name="_MBT管理圖表-9410_94年度佣金明細表(SALLY)_950404-9503合併圖表-暫結-TO處長3_2007預算損益表-2_2007預算損益表-0124_Q2財測-for Acc" xfId="327"/>
    <cellStyle name="_MBT管理圖表-9410_94年度佣金明細表(SALLY)_950404-9503合併圖表-暫結-TO處長3_2007預算損益表-2_2007預算損益表-0124_Q2財測-for Acc5 3" xfId="328"/>
    <cellStyle name="_MBT管理圖表-9410_94年度佣金明細表(SALLY)_950404-9503合併圖表-暫結-TO處長3_2007預算損益表-2_2007預算損益表-0124_Q2財測-for Acc5 3 (2)" xfId="329"/>
    <cellStyle name="_MBT管理圖表-9410_94年度佣金明細表(SALLY)_950404-9503合併圖表-暫結-TO處長3_2007預算損益表-2_96年度財測-Q3~Q4" xfId="330"/>
    <cellStyle name="_MBT管理圖表-9410_94年度佣金明細表(SALLY)_950404-9503合併圖表-暫結-TO處長3_2007預算損益表-2_96年度財測-Q3~Q4(to acc) (3)" xfId="331"/>
    <cellStyle name="_MBT管理圖表-9410_94年度佣金明細表(SALLY)_950404-9503合併圖表-暫結-TO處長3_2007預算損益表-2_Q2財測-for Acc" xfId="332"/>
    <cellStyle name="_MBT管理圖表-9410_94年度佣金明細表(SALLY)_950404-9503合併圖表-暫結-TO處長3_2007預算損益表-2_Q2財測-for Acc5 3" xfId="333"/>
    <cellStyle name="_MBT管理圖表-9410_94年度佣金明細表(SALLY)_950404-9503合併圖表-暫結-TO處長3_2007預算損益表-2_Q2財測-for Acc5 3 (2)" xfId="334"/>
    <cellStyle name="_MBT管理圖表-9410_94年度佣金明細表(SALLY)_950404-9503合併圖表-暫結-TO處長3_96年度財測-Q3~Q4" xfId="335"/>
    <cellStyle name="_MBT管理圖表-9410_94年度佣金明細表(SALLY)_950404-9503合併圖表-暫結-TO處長3_96年度財測-Q3~Q4(to acc) (3)" xfId="336"/>
    <cellStyle name="_MBT管理圖表-9410_94年度佣金明細表(SALLY)_950404-9503合併圖表-暫結-TO處長3_Q2財測-for Acc" xfId="337"/>
    <cellStyle name="_MBT管理圖表-9410_94年度佣金明細表(SALLY)_950404-9503合併圖表-暫結-TO處長3_Q2財測-for Acc5 3" xfId="338"/>
    <cellStyle name="_MBT管理圖表-9410_94年度佣金明細表(SALLY)_950404-9503合併圖表-暫結-TO處長3_Q2財測-for Acc5 3 (2)" xfId="339"/>
    <cellStyle name="_MBT管理圖表-9410_94年度佣金明細表(SALLY)_950404-9503合併圖表-暫結-TO處長3_提供TFN 9604 CFO報告檔(財測更新版)" xfId="340"/>
    <cellStyle name="_MBT管理圖表-9410_94年度佣金明細表(SALLY)_950404-9503合併圖表-暫結-TO處長3_提供TFN 9604 CFO報告檔(財測更新版)_Book1" xfId="341"/>
    <cellStyle name="_MBT管理圖表-9410_94年度佣金明細表(SALLY)_950404-9503合併圖表-暫結-TO處長3_提供TFN 9604 CFO報告檔(財測更新版)_Book2" xfId="342"/>
    <cellStyle name="_MBT管理圖表-9410_94年度佣金明細表(SALLY)_950404-9503合併圖表-暫結-TO處長3_提供TFN 9604 CFO報告檔(財測更新版)_提供TFN 9606 CFO報告檔(FIXED)" xfId="343"/>
    <cellStyle name="_MBT管理圖表-9410_94年度佣金明細表(SALLY)_950404-9503合併圖表-暫結-TO處長3_提供TFN 9604 CFO報告檔(財測更新版)_提供TFN 9607 CFO報告檔(FIXED)-new" xfId="344"/>
    <cellStyle name="_MBT管理圖表-9410_94年度佣金明細表(SALLY)_950404-9503合併圖表-暫結-TO處長3_提供TFN 9604 CFO報告檔(財測更新版)_提供TFN 9608CFO報告檔(FIXED新格式)" xfId="345"/>
    <cellStyle name="_MBT管理圖表-9410_94年度佣金明細表(SALLY)_950404-9503合併圖表-暫結-TO處長3_提供TFN 9604 CFO報告檔(財測更新版)_提供TFN 9609CFO報告檔(FIXED新格式)" xfId="346"/>
    <cellStyle name="_MBT管理圖表-9410_94年度佣金明細表(SALLY)_950404-9503合併圖表-暫結-TO處長3_提供TFN 9604 CFO報告檔(財測更新版)_提供TFN 9609CFO報告檔(FIXED新格式)-不含TTN" xfId="347"/>
    <cellStyle name="_MBT管理圖表-9410_94年度佣金明細表(SALLY)_950404-9503合併圖表-暫結-TO處長3_提供TFN 9604 CFO報告檔(財測更新版)_語音及數據價量資訊-更新" xfId="348"/>
    <cellStyle name="_MBT管理圖表-9410_94年度佣金明細表(SALLY)_950404-9503合併圖表-暫結-TO處長3_語音及數據價量資訊-更新" xfId="349"/>
    <cellStyle name="_MBT管理圖表-9410_94年度佣金明細表(SALLY)_96年度財測-Q3~Q4" xfId="350"/>
    <cellStyle name="_MBT管理圖表-9410_94年度佣金明細表(SALLY)_96年度財測-Q3~Q4(to acc) (3)" xfId="351"/>
    <cellStyle name="_MBT管理圖表-9410_94年度佣金明細表(SALLY)_Q2財測-for Acc" xfId="352"/>
    <cellStyle name="_MBT管理圖表-9410_94年度佣金明細表(SALLY)_Q2財測-for Acc5 3" xfId="353"/>
    <cellStyle name="_MBT管理圖表-9410_94年度佣金明細表(SALLY)_Q2財測-for Acc5 3 (2)" xfId="354"/>
    <cellStyle name="_MBT管理圖表-9410_94年度佣金明細表(SALLY)_提供TFN 9604 CFO報告檔(財測更新版)" xfId="355"/>
    <cellStyle name="_MBT管理圖表-9410_94年度佣金明細表(SALLY)_提供TFN 9604 CFO報告檔(財測更新版)_Book1" xfId="356"/>
    <cellStyle name="_MBT管理圖表-9410_94年度佣金明細表(SALLY)_提供TFN 9604 CFO報告檔(財測更新版)_Book2" xfId="357"/>
    <cellStyle name="_MBT管理圖表-9410_94年度佣金明細表(SALLY)_提供TFN 9604 CFO報告檔(財測更新版)_提供TFN 9606 CFO報告檔(FIXED)" xfId="358"/>
    <cellStyle name="_MBT管理圖表-9410_94年度佣金明細表(SALLY)_提供TFN 9604 CFO報告檔(財測更新版)_提供TFN 9607 CFO報告檔(FIXED)-new" xfId="359"/>
    <cellStyle name="_MBT管理圖表-9410_94年度佣金明細表(SALLY)_提供TFN 9604 CFO報告檔(財測更新版)_提供TFN 9608CFO報告檔(FIXED新格式)" xfId="360"/>
    <cellStyle name="_MBT管理圖表-9410_94年度佣金明細表(SALLY)_提供TFN 9604 CFO報告檔(財測更新版)_提供TFN 9609CFO報告檔(FIXED新格式)" xfId="361"/>
    <cellStyle name="_MBT管理圖表-9410_94年度佣金明細表(SALLY)_提供TFN 9604 CFO報告檔(財測更新版)_提供TFN 9609CFO報告檔(FIXED新格式)-不含TTN" xfId="362"/>
    <cellStyle name="_MBT管理圖表-9410_94年度佣金明細表(SALLY)_提供TFN 9604 CFO報告檔(財測更新版)_語音及數據價量資訊-更新" xfId="363"/>
    <cellStyle name="_MBT管理圖表-9410_94年度佣金明細表(SALLY)_語音及數據價量資訊-更新" xfId="364"/>
    <cellStyle name="_MBT管理圖表-9410_94年度合併圖表" xfId="365"/>
    <cellStyle name="_MBT管理圖表-9410_94年度合併圖表_2007預算損益表" xfId="366"/>
    <cellStyle name="_MBT管理圖表-9410_94年度合併圖表_2007預算損益表_2007預算損益表" xfId="367"/>
    <cellStyle name="_MBT管理圖表-9410_94年度合併圖表_2007預算損益表_2007預算損益表_96年度財測-Q3~Q4" xfId="368"/>
    <cellStyle name="_MBT管理圖表-9410_94年度合併圖表_2007預算損益表_2007預算損益表_96年度財測-Q3~Q4(to acc) (3)" xfId="369"/>
    <cellStyle name="_MBT管理圖表-9410_94年度合併圖表_2007預算損益表_2007預算損益表_Q2財測-for Acc" xfId="370"/>
    <cellStyle name="_MBT管理圖表-9410_94年度合併圖表_2007預算損益表_2007預算損益表_Q2財測-for Acc5 3" xfId="371"/>
    <cellStyle name="_MBT管理圖表-9410_94年度合併圖表_2007預算損益表_2007預算損益表_Q2財測-for Acc5 3 (2)" xfId="372"/>
    <cellStyle name="_MBT管理圖表-9410_94年度合併圖表_2007預算損益表_2007預算損益表-0124" xfId="373"/>
    <cellStyle name="_MBT管理圖表-9410_94年度合併圖表_2007預算損益表_2007預算損益表-0124_96年度財測-Q3~Q4" xfId="374"/>
    <cellStyle name="_MBT管理圖表-9410_94年度合併圖表_2007預算損益表_2007預算損益表-0124_96年度財測-Q3~Q4(to acc) (3)" xfId="375"/>
    <cellStyle name="_MBT管理圖表-9410_94年度合併圖表_2007預算損益表_2007預算損益表-0124_Q2財測-for Acc" xfId="376"/>
    <cellStyle name="_MBT管理圖表-9410_94年度合併圖表_2007預算損益表_2007預算損益表-0124_Q2財測-for Acc5 3" xfId="377"/>
    <cellStyle name="_MBT管理圖表-9410_94年度合併圖表_2007預算損益表_2007預算損益表-0124_Q2財測-for Acc5 3 (2)" xfId="378"/>
    <cellStyle name="_MBT管理圖表-9410_94年度合併圖表_2007預算損益表_96年度財測-Q3~Q4" xfId="379"/>
    <cellStyle name="_MBT管理圖表-9410_94年度合併圖表_2007預算損益表_96年度財測-Q3~Q4(to acc) (3)" xfId="380"/>
    <cellStyle name="_MBT管理圖表-9410_94年度合併圖表_2007預算損益表_Q2財測-for Acc" xfId="381"/>
    <cellStyle name="_MBT管理圖表-9410_94年度合併圖表_2007預算損益表_Q2財測-for Acc5 3" xfId="382"/>
    <cellStyle name="_MBT管理圖表-9410_94年度合併圖表_2007預算損益表_Q2財測-for Acc5 3 (2)" xfId="383"/>
    <cellStyle name="_MBT管理圖表-9410_94年度合併圖表_2007預算損益表-2" xfId="384"/>
    <cellStyle name="_MBT管理圖表-9410_94年度合併圖表_2007預算損益表-2_2007預算損益表" xfId="385"/>
    <cellStyle name="_MBT管理圖表-9410_94年度合併圖表_2007預算損益表-2_2007預算損益表_96年度財測-Q3~Q4" xfId="386"/>
    <cellStyle name="_MBT管理圖表-9410_94年度合併圖表_2007預算損益表-2_2007預算損益表_96年度財測-Q3~Q4(to acc) (3)" xfId="387"/>
    <cellStyle name="_MBT管理圖表-9410_94年度合併圖表_2007預算損益表-2_2007預算損益表_Q2財測-for Acc" xfId="388"/>
    <cellStyle name="_MBT管理圖表-9410_94年度合併圖表_2007預算損益表-2_2007預算損益表_Q2財測-for Acc5 3" xfId="389"/>
    <cellStyle name="_MBT管理圖表-9410_94年度合併圖表_2007預算損益表-2_2007預算損益表_Q2財測-for Acc5 3 (2)" xfId="390"/>
    <cellStyle name="_MBT管理圖表-9410_94年度合併圖表_2007預算損益表-2_2007預算損益表-0124" xfId="391"/>
    <cellStyle name="_MBT管理圖表-9410_94年度合併圖表_2007預算損益表-2_2007預算損益表-0124_96年度財測-Q3~Q4" xfId="392"/>
    <cellStyle name="_MBT管理圖表-9410_94年度合併圖表_2007預算損益表-2_2007預算損益表-0124_96年度財測-Q3~Q4(to acc) (3)" xfId="393"/>
    <cellStyle name="_MBT管理圖表-9410_94年度合併圖表_2007預算損益表-2_2007預算損益表-0124_Q2財測-for Acc" xfId="394"/>
    <cellStyle name="_MBT管理圖表-9410_94年度合併圖表_2007預算損益表-2_2007預算損益表-0124_Q2財測-for Acc5 3" xfId="395"/>
    <cellStyle name="_MBT管理圖表-9410_94年度合併圖表_2007預算損益表-2_2007預算損益表-0124_Q2財測-for Acc5 3 (2)" xfId="396"/>
    <cellStyle name="_MBT管理圖表-9410_94年度合併圖表_2007預算損益表-2_96年度財測-Q3~Q4" xfId="397"/>
    <cellStyle name="_MBT管理圖表-9410_94年度合併圖表_2007預算損益表-2_96年度財測-Q3~Q4(to acc) (3)" xfId="398"/>
    <cellStyle name="_MBT管理圖表-9410_94年度合併圖表_2007預算損益表-2_Q2財測-for Acc" xfId="399"/>
    <cellStyle name="_MBT管理圖表-9410_94年度合併圖表_2007預算損益表-2_Q2財測-for Acc5 3" xfId="400"/>
    <cellStyle name="_MBT管理圖表-9410_94年度合併圖表_2007預算損益表-2_Q2財測-for Acc5 3 (2)" xfId="401"/>
    <cellStyle name="_MBT管理圖表-9410_94年度合併圖表_950404-9503合併圖表-暫結-TO處長3" xfId="402"/>
    <cellStyle name="_MBT管理圖表-9410_94年度合併圖表_950404-9503合併圖表-暫結-TO處長3_2007預算損益表" xfId="403"/>
    <cellStyle name="_MBT管理圖表-9410_94年度合併圖表_950404-9503合併圖表-暫結-TO處長3_2007預算損益表_2007預算損益表" xfId="404"/>
    <cellStyle name="_MBT管理圖表-9410_94年度合併圖表_950404-9503合併圖表-暫結-TO處長3_2007預算損益表_2007預算損益表_96年度財測-Q3~Q4" xfId="405"/>
    <cellStyle name="_MBT管理圖表-9410_94年度合併圖表_950404-9503合併圖表-暫結-TO處長3_2007預算損益表_2007預算損益表_96年度財測-Q3~Q4(to acc) (3)" xfId="406"/>
    <cellStyle name="_MBT管理圖表-9410_94年度合併圖表_950404-9503合併圖表-暫結-TO處長3_2007預算損益表_2007預算損益表_Q2財測-for Acc" xfId="407"/>
    <cellStyle name="_MBT管理圖表-9410_94年度合併圖表_950404-9503合併圖表-暫結-TO處長3_2007預算損益表_2007預算損益表_Q2財測-for Acc5 3" xfId="408"/>
    <cellStyle name="_MBT管理圖表-9410_94年度合併圖表_950404-9503合併圖表-暫結-TO處長3_2007預算損益表_2007預算損益表_Q2財測-for Acc5 3 (2)" xfId="409"/>
    <cellStyle name="_MBT管理圖表-9410_94年度合併圖表_950404-9503合併圖表-暫結-TO處長3_2007預算損益表_2007預算損益表-0124" xfId="410"/>
    <cellStyle name="_MBT管理圖表-9410_94年度合併圖表_950404-9503合併圖表-暫結-TO處長3_2007預算損益表_2007預算損益表-0124_96年度財測-Q3~Q4" xfId="411"/>
    <cellStyle name="_MBT管理圖表-9410_94年度合併圖表_950404-9503合併圖表-暫結-TO處長3_2007預算損益表_2007預算損益表-0124_96年度財測-Q3~Q4(to acc) (3)" xfId="412"/>
    <cellStyle name="_MBT管理圖表-9410_94年度合併圖表_950404-9503合併圖表-暫結-TO處長3_2007預算損益表_2007預算損益表-0124_Q2財測-for Acc" xfId="413"/>
    <cellStyle name="_MBT管理圖表-9410_94年度合併圖表_950404-9503合併圖表-暫結-TO處長3_2007預算損益表_2007預算損益表-0124_Q2財測-for Acc5 3" xfId="414"/>
    <cellStyle name="_MBT管理圖表-9410_94年度合併圖表_950404-9503合併圖表-暫結-TO處長3_2007預算損益表_2007預算損益表-0124_Q2財測-for Acc5 3 (2)" xfId="415"/>
    <cellStyle name="_MBT管理圖表-9410_94年度合併圖表_950404-9503合併圖表-暫結-TO處長3_2007預算損益表_96年度財測-Q3~Q4" xfId="416"/>
    <cellStyle name="_MBT管理圖表-9410_94年度合併圖表_950404-9503合併圖表-暫結-TO處長3_2007預算損益表_96年度財測-Q3~Q4(to acc) (3)" xfId="417"/>
    <cellStyle name="_MBT管理圖表-9410_94年度合併圖表_950404-9503合併圖表-暫結-TO處長3_2007預算損益表_Q2財測-for Acc" xfId="418"/>
    <cellStyle name="_MBT管理圖表-9410_94年度合併圖表_950404-9503合併圖表-暫結-TO處長3_2007預算損益表_Q2財測-for Acc5 3" xfId="419"/>
    <cellStyle name="_MBT管理圖表-9410_94年度合併圖表_950404-9503合併圖表-暫結-TO處長3_2007預算損益表_Q2財測-for Acc5 3 (2)" xfId="420"/>
    <cellStyle name="_MBT管理圖表-9410_94年度合併圖表_950404-9503合併圖表-暫結-TO處長3_2007預算損益表-2" xfId="421"/>
    <cellStyle name="_MBT管理圖表-9410_94年度合併圖表_950404-9503合併圖表-暫結-TO處長3_2007預算損益表-2_2007預算損益表" xfId="422"/>
    <cellStyle name="_MBT管理圖表-9410_94年度合併圖表_950404-9503合併圖表-暫結-TO處長3_2007預算損益表-2_2007預算損益表_96年度財測-Q3~Q4" xfId="423"/>
    <cellStyle name="_MBT管理圖表-9410_94年度合併圖表_950404-9503合併圖表-暫結-TO處長3_2007預算損益表-2_2007預算損益表_96年度財測-Q3~Q4(to acc) (3)" xfId="424"/>
    <cellStyle name="_MBT管理圖表-9410_94年度合併圖表_950404-9503合併圖表-暫結-TO處長3_2007預算損益表-2_2007預算損益表_Q2財測-for Acc" xfId="425"/>
    <cellStyle name="_MBT管理圖表-9410_94年度合併圖表_950404-9503合併圖表-暫結-TO處長3_2007預算損益表-2_2007預算損益表_Q2財測-for Acc5 3" xfId="426"/>
    <cellStyle name="_MBT管理圖表-9410_94年度合併圖表_950404-9503合併圖表-暫結-TO處長3_2007預算損益表-2_2007預算損益表_Q2財測-for Acc5 3 (2)" xfId="427"/>
    <cellStyle name="_MBT管理圖表-9410_94年度合併圖表_950404-9503合併圖表-暫結-TO處長3_2007預算損益表-2_2007預算損益表-0124" xfId="428"/>
    <cellStyle name="_MBT管理圖表-9410_94年度合併圖表_950404-9503合併圖表-暫結-TO處長3_2007預算損益表-2_2007預算損益表-0124_96年度財測-Q3~Q4" xfId="429"/>
    <cellStyle name="_MBT管理圖表-9410_94年度合併圖表_950404-9503合併圖表-暫結-TO處長3_2007預算損益表-2_2007預算損益表-0124_96年度財測-Q3~Q4(to acc) (3)" xfId="430"/>
    <cellStyle name="_MBT管理圖表-9410_94年度合併圖表_950404-9503合併圖表-暫結-TO處長3_2007預算損益表-2_2007預算損益表-0124_Q2財測-for Acc" xfId="431"/>
    <cellStyle name="_MBT管理圖表-9410_94年度合併圖表_950404-9503合併圖表-暫結-TO處長3_2007預算損益表-2_2007預算損益表-0124_Q2財測-for Acc5 3" xfId="432"/>
    <cellStyle name="_MBT管理圖表-9410_94年度合併圖表_950404-9503合併圖表-暫結-TO處長3_2007預算損益表-2_2007預算損益表-0124_Q2財測-for Acc5 3 (2)" xfId="433"/>
    <cellStyle name="_MBT管理圖表-9410_94年度合併圖表_950404-9503合併圖表-暫結-TO處長3_2007預算損益表-2_96年度財測-Q3~Q4" xfId="434"/>
    <cellStyle name="_MBT管理圖表-9410_94年度合併圖表_950404-9503合併圖表-暫結-TO處長3_2007預算損益表-2_96年度財測-Q3~Q4(to acc) (3)" xfId="435"/>
    <cellStyle name="_MBT管理圖表-9410_94年度合併圖表_950404-9503合併圖表-暫結-TO處長3_2007預算損益表-2_Q2財測-for Acc" xfId="436"/>
    <cellStyle name="_MBT管理圖表-9410_94年度合併圖表_950404-9503合併圖表-暫結-TO處長3_2007預算損益表-2_Q2財測-for Acc5 3" xfId="437"/>
    <cellStyle name="_MBT管理圖表-9410_94年度合併圖表_950404-9503合併圖表-暫結-TO處長3_2007預算損益表-2_Q2財測-for Acc5 3 (2)" xfId="438"/>
    <cellStyle name="_MBT管理圖表-9410_94年度合併圖表_950404-9503合併圖表-暫結-TO處長3_96年度財測-Q3~Q4" xfId="439"/>
    <cellStyle name="_MBT管理圖表-9410_94年度合併圖表_950404-9503合併圖表-暫結-TO處長3_96年度財測-Q3~Q4(to acc) (3)" xfId="440"/>
    <cellStyle name="_MBT管理圖表-9410_94年度合併圖表_950404-9503合併圖表-暫結-TO處長3_Q2財測-for Acc" xfId="441"/>
    <cellStyle name="_MBT管理圖表-9410_94年度合併圖表_950404-9503合併圖表-暫結-TO處長3_Q2財測-for Acc5 3" xfId="442"/>
    <cellStyle name="_MBT管理圖表-9410_94年度合併圖表_950404-9503合併圖表-暫結-TO處長3_Q2財測-for Acc5 3 (2)" xfId="443"/>
    <cellStyle name="_MBT管理圖表-9410_94年度合併圖表_950404-9503合併圖表-暫結-TO處長3_提供TFN 9604 CFO報告檔(財測更新版)" xfId="444"/>
    <cellStyle name="_MBT管理圖表-9410_94年度合併圖表_950404-9503合併圖表-暫結-TO處長3_提供TFN 9604 CFO報告檔(財測更新版)_Book1" xfId="445"/>
    <cellStyle name="_MBT管理圖表-9410_94年度合併圖表_950404-9503合併圖表-暫結-TO處長3_提供TFN 9604 CFO報告檔(財測更新版)_Book2" xfId="446"/>
    <cellStyle name="_MBT管理圖表-9410_94年度合併圖表_950404-9503合併圖表-暫結-TO處長3_提供TFN 9604 CFO報告檔(財測更新版)_提供TFN 9606 CFO報告檔(FIXED)" xfId="447"/>
    <cellStyle name="_MBT管理圖表-9410_94年度合併圖表_950404-9503合併圖表-暫結-TO處長3_提供TFN 9604 CFO報告檔(財測更新版)_提供TFN 9607 CFO報告檔(FIXED)-new" xfId="448"/>
    <cellStyle name="_MBT管理圖表-9410_94年度合併圖表_950404-9503合併圖表-暫結-TO處長3_提供TFN 9604 CFO報告檔(財測更新版)_提供TFN 9608CFO報告檔(FIXED新格式)" xfId="449"/>
    <cellStyle name="_MBT管理圖表-9410_94年度合併圖表_950404-9503合併圖表-暫結-TO處長3_提供TFN 9604 CFO報告檔(財測更新版)_提供TFN 9609CFO報告檔(FIXED新格式)" xfId="450"/>
    <cellStyle name="_MBT管理圖表-9410_94年度合併圖表_950404-9503合併圖表-暫結-TO處長3_提供TFN 9604 CFO報告檔(財測更新版)_提供TFN 9609CFO報告檔(FIXED新格式)-不含TTN" xfId="451"/>
    <cellStyle name="_MBT管理圖表-9410_94年度合併圖表_950404-9503合併圖表-暫結-TO處長3_提供TFN 9604 CFO報告檔(財測更新版)_語音及數據價量資訊-更新" xfId="452"/>
    <cellStyle name="_MBT管理圖表-9410_94年度合併圖表_950404-9503合併圖表-暫結-TO處長3_語音及數據價量資訊-更新" xfId="453"/>
    <cellStyle name="_MBT管理圖表-9410_94年度合併圖表_96年度財測-Q3~Q4" xfId="454"/>
    <cellStyle name="_MBT管理圖表-9410_94年度合併圖表_96年度財測-Q3~Q4(to acc) (3)" xfId="455"/>
    <cellStyle name="_MBT管理圖表-9410_94年度合併圖表_Q2財測-for Acc" xfId="456"/>
    <cellStyle name="_MBT管理圖表-9410_94年度合併圖表_Q2財測-for Acc5 3" xfId="457"/>
    <cellStyle name="_MBT管理圖表-9410_94年度合併圖表_Q2財測-for Acc5 3 (2)" xfId="458"/>
    <cellStyle name="_MBT管理圖表-9410_94年度合併圖表_提供TFN 9604 CFO報告檔(財測更新版)" xfId="459"/>
    <cellStyle name="_MBT管理圖表-9410_94年度合併圖表_提供TFN 9604 CFO報告檔(財測更新版)_Book1" xfId="460"/>
    <cellStyle name="_MBT管理圖表-9410_94年度合併圖表_提供TFN 9604 CFO報告檔(財測更新版)_Book2" xfId="461"/>
    <cellStyle name="_MBT管理圖表-9410_94年度合併圖表_提供TFN 9604 CFO報告檔(財測更新版)_提供TFN 9606 CFO報告檔(FIXED)" xfId="462"/>
    <cellStyle name="_MBT管理圖表-9410_94年度合併圖表_提供TFN 9604 CFO報告檔(財測更新版)_提供TFN 9607 CFO報告檔(FIXED)-new" xfId="463"/>
    <cellStyle name="_MBT管理圖表-9410_94年度合併圖表_提供TFN 9604 CFO報告檔(財測更新版)_提供TFN 9608CFO報告檔(FIXED新格式)" xfId="464"/>
    <cellStyle name="_MBT管理圖表-9410_94年度合併圖表_提供TFN 9604 CFO報告檔(財測更新版)_提供TFN 9609CFO報告檔(FIXED新格式)" xfId="465"/>
    <cellStyle name="_MBT管理圖表-9410_94年度合併圖表_提供TFN 9604 CFO報告檔(財測更新版)_提供TFN 9609CFO報告檔(FIXED新格式)-不含TTN" xfId="466"/>
    <cellStyle name="_MBT管理圖表-9410_94年度合併圖表_提供TFN 9604 CFO報告檔(財測更新版)_語音及數據價量資訊-更新" xfId="467"/>
    <cellStyle name="_MBT管理圖表-9410_94年度合併圖表_語音及數據價量資訊-更新" xfId="468"/>
    <cellStyle name="_MBT管理圖表-9410_950404-9503合併圖表-暫結-TO處長3" xfId="469"/>
    <cellStyle name="_MBT管理圖表-9410_950404-9503合併圖表-暫結-TO處長3_2007預算損益表" xfId="470"/>
    <cellStyle name="_MBT管理圖表-9410_950404-9503合併圖表-暫結-TO處長3_2007預算損益表_2007預算損益表" xfId="471"/>
    <cellStyle name="_MBT管理圖表-9410_950404-9503合併圖表-暫結-TO處長3_2007預算損益表_2007預算損益表_96年度財測-Q3~Q4" xfId="472"/>
    <cellStyle name="_MBT管理圖表-9410_950404-9503合併圖表-暫結-TO處長3_2007預算損益表_2007預算損益表_96年度財測-Q3~Q4(to acc) (3)" xfId="473"/>
    <cellStyle name="_MBT管理圖表-9410_950404-9503合併圖表-暫結-TO處長3_2007預算損益表_2007預算損益表_Q2財測-for Acc" xfId="474"/>
    <cellStyle name="_MBT管理圖表-9410_950404-9503合併圖表-暫結-TO處長3_2007預算損益表_2007預算損益表_Q2財測-for Acc5 3" xfId="475"/>
    <cellStyle name="_MBT管理圖表-9410_950404-9503合併圖表-暫結-TO處長3_2007預算損益表_2007預算損益表_Q2財測-for Acc5 3 (2)" xfId="476"/>
    <cellStyle name="_MBT管理圖表-9410_950404-9503合併圖表-暫結-TO處長3_2007預算損益表_2007預算損益表-0124" xfId="477"/>
    <cellStyle name="_MBT管理圖表-9410_950404-9503合併圖表-暫結-TO處長3_2007預算損益表_2007預算損益表-0124_96年度財測-Q3~Q4" xfId="478"/>
    <cellStyle name="_MBT管理圖表-9410_950404-9503合併圖表-暫結-TO處長3_2007預算損益表_2007預算損益表-0124_96年度財測-Q3~Q4(to acc) (3)" xfId="479"/>
    <cellStyle name="_MBT管理圖表-9410_950404-9503合併圖表-暫結-TO處長3_2007預算損益表_2007預算損益表-0124_Q2財測-for Acc" xfId="480"/>
    <cellStyle name="_MBT管理圖表-9410_950404-9503合併圖表-暫結-TO處長3_2007預算損益表_2007預算損益表-0124_Q2財測-for Acc5 3" xfId="481"/>
    <cellStyle name="_MBT管理圖表-9410_950404-9503合併圖表-暫結-TO處長3_2007預算損益表_2007預算損益表-0124_Q2財測-for Acc5 3 (2)" xfId="482"/>
    <cellStyle name="_MBT管理圖表-9410_950404-9503合併圖表-暫結-TO處長3_2007預算損益表_96年度財測-Q3~Q4" xfId="483"/>
    <cellStyle name="_MBT管理圖表-9410_950404-9503合併圖表-暫結-TO處長3_2007預算損益表_96年度財測-Q3~Q4(to acc) (3)" xfId="484"/>
    <cellStyle name="_MBT管理圖表-9410_950404-9503合併圖表-暫結-TO處長3_2007預算損益表_Q2財測-for Acc" xfId="485"/>
    <cellStyle name="_MBT管理圖表-9410_950404-9503合併圖表-暫結-TO處長3_2007預算損益表_Q2財測-for Acc5 3" xfId="486"/>
    <cellStyle name="_MBT管理圖表-9410_950404-9503合併圖表-暫結-TO處長3_2007預算損益表_Q2財測-for Acc5 3 (2)" xfId="487"/>
    <cellStyle name="_MBT管理圖表-9410_950404-9503合併圖表-暫結-TO處長3_2007預算損益表-2" xfId="488"/>
    <cellStyle name="_MBT管理圖表-9410_950404-9503合併圖表-暫結-TO處長3_2007預算損益表-2_2007預算損益表" xfId="489"/>
    <cellStyle name="_MBT管理圖表-9410_950404-9503合併圖表-暫結-TO處長3_2007預算損益表-2_2007預算損益表_96年度財測-Q3~Q4" xfId="490"/>
    <cellStyle name="_MBT管理圖表-9410_950404-9503合併圖表-暫結-TO處長3_2007預算損益表-2_2007預算損益表_96年度財測-Q3~Q4(to acc) (3)" xfId="491"/>
    <cellStyle name="_MBT管理圖表-9410_950404-9503合併圖表-暫結-TO處長3_2007預算損益表-2_2007預算損益表_Q2財測-for Acc" xfId="492"/>
    <cellStyle name="_MBT管理圖表-9410_950404-9503合併圖表-暫結-TO處長3_2007預算損益表-2_2007預算損益表_Q2財測-for Acc5 3" xfId="493"/>
    <cellStyle name="_MBT管理圖表-9410_950404-9503合併圖表-暫結-TO處長3_2007預算損益表-2_2007預算損益表_Q2財測-for Acc5 3 (2)" xfId="494"/>
    <cellStyle name="_MBT管理圖表-9410_950404-9503合併圖表-暫結-TO處長3_2007預算損益表-2_2007預算損益表-0124" xfId="495"/>
    <cellStyle name="_MBT管理圖表-9410_950404-9503合併圖表-暫結-TO處長3_2007預算損益表-2_2007預算損益表-0124_96年度財測-Q3~Q4" xfId="496"/>
    <cellStyle name="_MBT管理圖表-9410_950404-9503合併圖表-暫結-TO處長3_2007預算損益表-2_2007預算損益表-0124_96年度財測-Q3~Q4(to acc) (3)" xfId="497"/>
    <cellStyle name="_MBT管理圖表-9410_950404-9503合併圖表-暫結-TO處長3_2007預算損益表-2_2007預算損益表-0124_Q2財測-for Acc" xfId="498"/>
    <cellStyle name="_MBT管理圖表-9410_950404-9503合併圖表-暫結-TO處長3_2007預算損益表-2_2007預算損益表-0124_Q2財測-for Acc5 3" xfId="499"/>
    <cellStyle name="_MBT管理圖表-9410_950404-9503合併圖表-暫結-TO處長3_2007預算損益表-2_2007預算損益表-0124_Q2財測-for Acc5 3 (2)" xfId="500"/>
    <cellStyle name="_MBT管理圖表-9410_950404-9503合併圖表-暫結-TO處長3_2007預算損益表-2_96年度財測-Q3~Q4" xfId="501"/>
    <cellStyle name="_MBT管理圖表-9410_950404-9503合併圖表-暫結-TO處長3_2007預算損益表-2_96年度財測-Q3~Q4(to acc) (3)" xfId="502"/>
    <cellStyle name="_MBT管理圖表-9410_950404-9503合併圖表-暫結-TO處長3_2007預算損益表-2_Q2財測-for Acc" xfId="503"/>
    <cellStyle name="_MBT管理圖表-9410_950404-9503合併圖表-暫結-TO處長3_2007預算損益表-2_Q2財測-for Acc5 3" xfId="504"/>
    <cellStyle name="_MBT管理圖表-9410_950404-9503合併圖表-暫結-TO處長3_2007預算損益表-2_Q2財測-for Acc5 3 (2)" xfId="505"/>
    <cellStyle name="_MBT管理圖表-9410_950404-9503合併圖表-暫結-TO處長3_96年度財測-Q3~Q4" xfId="506"/>
    <cellStyle name="_MBT管理圖表-9410_950404-9503合併圖表-暫結-TO處長3_96年度財測-Q3~Q4(to acc) (3)" xfId="507"/>
    <cellStyle name="_MBT管理圖表-9410_950404-9503合併圖表-暫結-TO處長3_Q2財測-for Acc" xfId="508"/>
    <cellStyle name="_MBT管理圖表-9410_950404-9503合併圖表-暫結-TO處長3_Q2財測-for Acc5 3" xfId="509"/>
    <cellStyle name="_MBT管理圖表-9410_950404-9503合併圖表-暫結-TO處長3_Q2財測-for Acc5 3 (2)" xfId="510"/>
    <cellStyle name="_MBT管理圖表-9410_950404-9503合併圖表-暫結-TO處長3_提供TFN 9604 CFO報告檔(財測更新版)" xfId="511"/>
    <cellStyle name="_MBT管理圖表-9410_950404-9503合併圖表-暫結-TO處長3_提供TFN 9604 CFO報告檔(財測更新版)_Book1" xfId="512"/>
    <cellStyle name="_MBT管理圖表-9410_950404-9503合併圖表-暫結-TO處長3_提供TFN 9604 CFO報告檔(財測更新版)_Book2" xfId="513"/>
    <cellStyle name="_MBT管理圖表-9410_950404-9503合併圖表-暫結-TO處長3_提供TFN 9604 CFO報告檔(財測更新版)_提供TFN 9606 CFO報告檔(FIXED)" xfId="514"/>
    <cellStyle name="_MBT管理圖表-9410_950404-9503合併圖表-暫結-TO處長3_提供TFN 9604 CFO報告檔(財測更新版)_提供TFN 9607 CFO報告檔(FIXED)-new" xfId="515"/>
    <cellStyle name="_MBT管理圖表-9410_950404-9503合併圖表-暫結-TO處長3_提供TFN 9604 CFO報告檔(財測更新版)_提供TFN 9608CFO報告檔(FIXED新格式)" xfId="516"/>
    <cellStyle name="_MBT管理圖表-9410_950404-9503合併圖表-暫結-TO處長3_提供TFN 9604 CFO報告檔(財測更新版)_提供TFN 9609CFO報告檔(FIXED新格式)" xfId="517"/>
    <cellStyle name="_MBT管理圖表-9410_950404-9503合併圖表-暫結-TO處長3_提供TFN 9604 CFO報告檔(財測更新版)_提供TFN 9609CFO報告檔(FIXED新格式)-不含TTN" xfId="518"/>
    <cellStyle name="_MBT管理圖表-9410_950404-9503合併圖表-暫結-TO處長3_提供TFN 9604 CFO報告檔(財測更新版)_語音及數據價量資訊-更新" xfId="519"/>
    <cellStyle name="_MBT管理圖表-9410_950404-9503合併圖表-暫結-TO處長3_語音及數據價量資訊-更新" xfId="520"/>
    <cellStyle name="_MBT管理圖表-9410_96年度財測-Q3~Q4" xfId="521"/>
    <cellStyle name="_MBT管理圖表-9410_96年度財測-Q3~Q4(to acc) (3)" xfId="522"/>
    <cellStyle name="_MBT管理圖表-9410_Q2財測-for Acc" xfId="523"/>
    <cellStyle name="_MBT管理圖表-9410_Q2財測-for Acc5 3" xfId="524"/>
    <cellStyle name="_MBT管理圖表-9410_Q2財測-for Acc5 3 (2)" xfId="525"/>
    <cellStyle name="_MBT管理圖表-9410_合併管理報表-9503-ellisa" xfId="526"/>
    <cellStyle name="_MBT管理圖表-9410_合併管理報表-9503-ellisa_2007預算損益表" xfId="527"/>
    <cellStyle name="_MBT管理圖表-9410_合併管理報表-9503-ellisa_2007預算損益表_2007預算損益表" xfId="528"/>
    <cellStyle name="_MBT管理圖表-9410_合併管理報表-9503-ellisa_2007預算損益表_2007預算損益表_96年度財測-Q3~Q4" xfId="529"/>
    <cellStyle name="_MBT管理圖表-9410_合併管理報表-9503-ellisa_2007預算損益表_2007預算損益表_96年度財測-Q3~Q4(to acc) (3)" xfId="530"/>
    <cellStyle name="_MBT管理圖表-9410_合併管理報表-9503-ellisa_2007預算損益表_2007預算損益表_Q2財測-for Acc" xfId="531"/>
    <cellStyle name="_MBT管理圖表-9410_合併管理報表-9503-ellisa_2007預算損益表_2007預算損益表_Q2財測-for Acc5 3" xfId="532"/>
    <cellStyle name="_MBT管理圖表-9410_合併管理報表-9503-ellisa_2007預算損益表_2007預算損益表_Q2財測-for Acc5 3 (2)" xfId="533"/>
    <cellStyle name="_MBT管理圖表-9410_合併管理報表-9503-ellisa_2007預算損益表_2007預算損益表-0124" xfId="534"/>
    <cellStyle name="_MBT管理圖表-9410_合併管理報表-9503-ellisa_2007預算損益表_2007預算損益表-0124_96年度財測-Q3~Q4" xfId="535"/>
    <cellStyle name="_MBT管理圖表-9410_合併管理報表-9503-ellisa_2007預算損益表_2007預算損益表-0124_96年度財測-Q3~Q4(to acc) (3)" xfId="536"/>
    <cellStyle name="_MBT管理圖表-9410_合併管理報表-9503-ellisa_2007預算損益表_2007預算損益表-0124_Q2財測-for Acc" xfId="537"/>
    <cellStyle name="_MBT管理圖表-9410_合併管理報表-9503-ellisa_2007預算損益表_2007預算損益表-0124_Q2財測-for Acc5 3" xfId="538"/>
    <cellStyle name="_MBT管理圖表-9410_合併管理報表-9503-ellisa_2007預算損益表_2007預算損益表-0124_Q2財測-for Acc5 3 (2)" xfId="539"/>
    <cellStyle name="_MBT管理圖表-9410_合併管理報表-9503-ellisa_2007預算損益表_96年度財測-Q3~Q4" xfId="540"/>
    <cellStyle name="_MBT管理圖表-9410_合併管理報表-9503-ellisa_2007預算損益表_96年度財測-Q3~Q4(to acc) (3)" xfId="541"/>
    <cellStyle name="_MBT管理圖表-9410_合併管理報表-9503-ellisa_2007預算損益表_Q2財測-for Acc" xfId="542"/>
    <cellStyle name="_MBT管理圖表-9410_合併管理報表-9503-ellisa_2007預算損益表_Q2財測-for Acc5 3" xfId="543"/>
    <cellStyle name="_MBT管理圖表-9410_合併管理報表-9503-ellisa_2007預算損益表_Q2財測-for Acc5 3 (2)" xfId="544"/>
    <cellStyle name="_MBT管理圖表-9410_合併管理報表-9503-ellisa_2007預算損益表-2" xfId="545"/>
    <cellStyle name="_MBT管理圖表-9410_合併管理報表-9503-ellisa_2007預算損益表-2_2007預算損益表" xfId="546"/>
    <cellStyle name="_MBT管理圖表-9410_合併管理報表-9503-ellisa_2007預算損益表-2_2007預算損益表_96年度財測-Q3~Q4" xfId="547"/>
    <cellStyle name="_MBT管理圖表-9410_合併管理報表-9503-ellisa_2007預算損益表-2_2007預算損益表_96年度財測-Q3~Q4(to acc) (3)" xfId="548"/>
    <cellStyle name="_MBT管理圖表-9410_合併管理報表-9503-ellisa_2007預算損益表-2_2007預算損益表_Q2財測-for Acc" xfId="549"/>
    <cellStyle name="_MBT管理圖表-9410_合併管理報表-9503-ellisa_2007預算損益表-2_2007預算損益表_Q2財測-for Acc5 3" xfId="550"/>
    <cellStyle name="_MBT管理圖表-9410_合併管理報表-9503-ellisa_2007預算損益表-2_2007預算損益表_Q2財測-for Acc5 3 (2)" xfId="551"/>
    <cellStyle name="_MBT管理圖表-9410_合併管理報表-9503-ellisa_2007預算損益表-2_2007預算損益表-0124" xfId="552"/>
    <cellStyle name="_MBT管理圖表-9410_合併管理報表-9503-ellisa_2007預算損益表-2_2007預算損益表-0124_96年度財測-Q3~Q4" xfId="553"/>
    <cellStyle name="_MBT管理圖表-9410_合併管理報表-9503-ellisa_2007預算損益表-2_2007預算損益表-0124_96年度財測-Q3~Q4(to acc) (3)" xfId="554"/>
    <cellStyle name="_MBT管理圖表-9410_合併管理報表-9503-ellisa_2007預算損益表-2_2007預算損益表-0124_Q2財測-for Acc" xfId="555"/>
    <cellStyle name="_MBT管理圖表-9410_合併管理報表-9503-ellisa_2007預算損益表-2_2007預算損益表-0124_Q2財測-for Acc5 3" xfId="556"/>
    <cellStyle name="_MBT管理圖表-9410_合併管理報表-9503-ellisa_2007預算損益表-2_2007預算損益表-0124_Q2財測-for Acc5 3 (2)" xfId="557"/>
    <cellStyle name="_MBT管理圖表-9410_合併管理報表-9503-ellisa_2007預算損益表-2_96年度財測-Q3~Q4" xfId="558"/>
    <cellStyle name="_MBT管理圖表-9410_合併管理報表-9503-ellisa_2007預算損益表-2_96年度財測-Q3~Q4(to acc) (3)" xfId="559"/>
    <cellStyle name="_MBT管理圖表-9410_合併管理報表-9503-ellisa_2007預算損益表-2_Q2財測-for Acc" xfId="560"/>
    <cellStyle name="_MBT管理圖表-9410_合併管理報表-9503-ellisa_2007預算損益表-2_Q2財測-for Acc5 3" xfId="561"/>
    <cellStyle name="_MBT管理圖表-9410_合併管理報表-9503-ellisa_2007預算損益表-2_Q2財測-for Acc5 3 (2)" xfId="562"/>
    <cellStyle name="_MBT管理圖表-9410_合併管理報表-9503-ellisa_950406-損益細項分析 (2)" xfId="563"/>
    <cellStyle name="_MBT管理圖表-9410_合併管理報表-9503-ellisa_950406-損益細項分析 (2)_2007預算損益表" xfId="564"/>
    <cellStyle name="_MBT管理圖表-9410_合併管理報表-9503-ellisa_950406-損益細項分析 (2)_2007預算損益表_2007預算損益表" xfId="565"/>
    <cellStyle name="_MBT管理圖表-9410_合併管理報表-9503-ellisa_950406-損益細項分析 (2)_2007預算損益表_2007預算損益表_96年度財測-Q3~Q4" xfId="566"/>
    <cellStyle name="_MBT管理圖表-9410_合併管理報表-9503-ellisa_950406-損益細項分析 (2)_2007預算損益表_2007預算損益表_96年度財測-Q3~Q4(to acc) (3)" xfId="567"/>
    <cellStyle name="_MBT管理圖表-9410_合併管理報表-9503-ellisa_950406-損益細項分析 (2)_2007預算損益表_2007預算損益表_Q2財測-for Acc" xfId="568"/>
    <cellStyle name="_MBT管理圖表-9410_合併管理報表-9503-ellisa_950406-損益細項分析 (2)_2007預算損益表_2007預算損益表_Q2財測-for Acc5 3" xfId="569"/>
    <cellStyle name="_MBT管理圖表-9410_合併管理報表-9503-ellisa_950406-損益細項分析 (2)_2007預算損益表_2007預算損益表_Q2財測-for Acc5 3 (2)" xfId="570"/>
    <cellStyle name="_MBT管理圖表-9410_合併管理報表-9503-ellisa_950406-損益細項分析 (2)_2007預算損益表_2007預算損益表-0124" xfId="571"/>
    <cellStyle name="_MBT管理圖表-9410_合併管理報表-9503-ellisa_950406-損益細項分析 (2)_2007預算損益表_2007預算損益表-0124_96年度財測-Q3~Q4" xfId="572"/>
    <cellStyle name="_MBT管理圖表-9410_合併管理報表-9503-ellisa_950406-損益細項分析 (2)_2007預算損益表_2007預算損益表-0124_96年度財測-Q3~Q4(to acc) (3)" xfId="573"/>
    <cellStyle name="_MBT管理圖表-9410_合併管理報表-9503-ellisa_950406-損益細項分析 (2)_2007預算損益表_2007預算損益表-0124_Q2財測-for Acc" xfId="574"/>
    <cellStyle name="_MBT管理圖表-9410_合併管理報表-9503-ellisa_950406-損益細項分析 (2)_2007預算損益表_2007預算損益表-0124_Q2財測-for Acc5 3" xfId="575"/>
    <cellStyle name="_MBT管理圖表-9410_合併管理報表-9503-ellisa_950406-損益細項分析 (2)_2007預算損益表_2007預算損益表-0124_Q2財測-for Acc5 3 (2)" xfId="576"/>
    <cellStyle name="_MBT管理圖表-9410_合併管理報表-9503-ellisa_950406-損益細項分析 (2)_2007預算損益表_96年度財測-Q3~Q4" xfId="577"/>
    <cellStyle name="_MBT管理圖表-9410_合併管理報表-9503-ellisa_950406-損益細項分析 (2)_2007預算損益表_96年度財測-Q3~Q4(to acc) (3)" xfId="578"/>
    <cellStyle name="_MBT管理圖表-9410_合併管理報表-9503-ellisa_950406-損益細項分析 (2)_2007預算損益表_Q2財測-for Acc" xfId="579"/>
    <cellStyle name="_MBT管理圖表-9410_合併管理報表-9503-ellisa_950406-損益細項分析 (2)_2007預算損益表_Q2財測-for Acc5 3" xfId="580"/>
    <cellStyle name="_MBT管理圖表-9410_合併管理報表-9503-ellisa_950406-損益細項分析 (2)_2007預算損益表_Q2財測-for Acc5 3 (2)" xfId="581"/>
    <cellStyle name="_MBT管理圖表-9410_合併管理報表-9503-ellisa_950406-損益細項分析 (2)_2007預算損益表-2" xfId="582"/>
    <cellStyle name="_MBT管理圖表-9410_合併管理報表-9503-ellisa_950406-損益細項分析 (2)_2007預算損益表-2_2007預算損益表" xfId="583"/>
    <cellStyle name="_MBT管理圖表-9410_合併管理報表-9503-ellisa_950406-損益細項分析 (2)_2007預算損益表-2_2007預算損益表_96年度財測-Q3~Q4" xfId="584"/>
    <cellStyle name="_MBT管理圖表-9410_合併管理報表-9503-ellisa_950406-損益細項分析 (2)_2007預算損益表-2_2007預算損益表_96年度財測-Q3~Q4(to acc) (3)" xfId="585"/>
    <cellStyle name="_MBT管理圖表-9410_合併管理報表-9503-ellisa_950406-損益細項分析 (2)_2007預算損益表-2_2007預算損益表_Q2財測-for Acc" xfId="586"/>
    <cellStyle name="_MBT管理圖表-9410_合併管理報表-9503-ellisa_950406-損益細項分析 (2)_2007預算損益表-2_2007預算損益表_Q2財測-for Acc5 3" xfId="587"/>
    <cellStyle name="_MBT管理圖表-9410_合併管理報表-9503-ellisa_950406-損益細項分析 (2)_2007預算損益表-2_2007預算損益表_Q2財測-for Acc5 3 (2)" xfId="588"/>
    <cellStyle name="_MBT管理圖表-9410_合併管理報表-9503-ellisa_950406-損益細項分析 (2)_2007預算損益表-2_2007預算損益表-0124" xfId="589"/>
    <cellStyle name="_MBT管理圖表-9410_合併管理報表-9503-ellisa_950406-損益細項分析 (2)_2007預算損益表-2_2007預算損益表-0124_96年度財測-Q3~Q4" xfId="590"/>
    <cellStyle name="_MBT管理圖表-9410_合併管理報表-9503-ellisa_950406-損益細項分析 (2)_2007預算損益表-2_2007預算損益表-0124_96年度財測-Q3~Q4(to acc) (3)" xfId="591"/>
    <cellStyle name="_MBT管理圖表-9410_合併管理報表-9503-ellisa_950406-損益細項分析 (2)_2007預算損益表-2_2007預算損益表-0124_Q2財測-for Acc" xfId="592"/>
    <cellStyle name="_MBT管理圖表-9410_合併管理報表-9503-ellisa_950406-損益細項分析 (2)_2007預算損益表-2_2007預算損益表-0124_Q2財測-for Acc5 3" xfId="593"/>
    <cellStyle name="_MBT管理圖表-9410_合併管理報表-9503-ellisa_950406-損益細項分析 (2)_2007預算損益表-2_2007預算損益表-0124_Q2財測-for Acc5 3 (2)" xfId="594"/>
    <cellStyle name="_MBT管理圖表-9410_合併管理報表-9503-ellisa_950406-損益細項分析 (2)_2007預算損益表-2_96年度財測-Q3~Q4" xfId="595"/>
    <cellStyle name="_MBT管理圖表-9410_合併管理報表-9503-ellisa_950406-損益細項分析 (2)_2007預算損益表-2_96年度財測-Q3~Q4(to acc) (3)" xfId="596"/>
    <cellStyle name="_MBT管理圖表-9410_合併管理報表-9503-ellisa_950406-損益細項分析 (2)_2007預算損益表-2_Q2財測-for Acc" xfId="597"/>
    <cellStyle name="_MBT管理圖表-9410_合併管理報表-9503-ellisa_950406-損益細項分析 (2)_2007預算損益表-2_Q2財測-for Acc5 3" xfId="598"/>
    <cellStyle name="_MBT管理圖表-9410_合併管理報表-9503-ellisa_950406-損益細項分析 (2)_2007預算損益表-2_Q2財測-for Acc5 3 (2)" xfId="599"/>
    <cellStyle name="_MBT管理圖表-9410_合併管理報表-9503-ellisa_950406-損益細項分析 (2)_96年度財測-Q3~Q4" xfId="600"/>
    <cellStyle name="_MBT管理圖表-9410_合併管理報表-9503-ellisa_950406-損益細項分析 (2)_96年度財測-Q3~Q4(to acc) (3)" xfId="601"/>
    <cellStyle name="_MBT管理圖表-9410_合併管理報表-9503-ellisa_950406-損益細項分析 (2)_Q2財測-for Acc" xfId="602"/>
    <cellStyle name="_MBT管理圖表-9410_合併管理報表-9503-ellisa_950406-損益細項分析 (2)_Q2財測-for Acc5 3" xfId="603"/>
    <cellStyle name="_MBT管理圖表-9410_合併管理報表-9503-ellisa_950406-損益細項分析 (2)_Q2財測-for Acc5 3 (2)" xfId="604"/>
    <cellStyle name="_MBT管理圖表-9410_合併管理報表-9503-ellisa_950406-損益細項分析 (2)_提供TFN 9604 CFO報告檔(財測更新版)" xfId="605"/>
    <cellStyle name="_MBT管理圖表-9410_合併管理報表-9503-ellisa_950406-損益細項分析 (2)_提供TFN 9604 CFO報告檔(財測更新版)_Book1" xfId="606"/>
    <cellStyle name="_MBT管理圖表-9410_合併管理報表-9503-ellisa_950406-損益細項分析 (2)_提供TFN 9604 CFO報告檔(財測更新版)_Book2" xfId="607"/>
    <cellStyle name="_MBT管理圖表-9410_合併管理報表-9503-ellisa_950406-損益細項分析 (2)_提供TFN 9604 CFO報告檔(財測更新版)_提供TFN 9606 CFO報告檔(FIXED)" xfId="608"/>
    <cellStyle name="_MBT管理圖表-9410_合併管理報表-9503-ellisa_950406-損益細項分析 (2)_提供TFN 9604 CFO報告檔(財測更新版)_提供TFN 9607 CFO報告檔(FIXED)-new" xfId="609"/>
    <cellStyle name="_MBT管理圖表-9410_合併管理報表-9503-ellisa_950406-損益細項分析 (2)_提供TFN 9604 CFO報告檔(財測更新版)_提供TFN 9608CFO報告檔(FIXED新格式)" xfId="610"/>
    <cellStyle name="_MBT管理圖表-9410_合併管理報表-9503-ellisa_950406-損益細項分析 (2)_提供TFN 9604 CFO報告檔(財測更新版)_提供TFN 9609CFO報告檔(FIXED新格式)" xfId="611"/>
    <cellStyle name="_MBT管理圖表-9410_合併管理報表-9503-ellisa_950406-損益細項分析 (2)_提供TFN 9604 CFO報告檔(財測更新版)_提供TFN 9609CFO報告檔(FIXED新格式)-不含TTN" xfId="612"/>
    <cellStyle name="_MBT管理圖表-9410_合併管理報表-9503-ellisa_950406-損益細項分析 (2)_提供TFN 9604 CFO報告檔(財測更新版)_語音及數據價量資訊-更新" xfId="613"/>
    <cellStyle name="_MBT管理圖表-9410_合併管理報表-9503-ellisa_950406-損益細項分析 (2)_語音及數據價量資訊-更新" xfId="614"/>
    <cellStyle name="_MBT管理圖表-9410_合併管理報表-9503-ellisa_9511合併及三家管理報表" xfId="615"/>
    <cellStyle name="_MBT管理圖表-9410_合併管理報表-9503-ellisa_9511合併及三家管理報表_提供TFN 9604 CFO報告檔(財測更新版)" xfId="616"/>
    <cellStyle name="_MBT管理圖表-9410_合併管理報表-9503-ellisa_9511合併及三家管理報表_提供TFN 9604 CFO報告檔(財測更新版)_Book1" xfId="617"/>
    <cellStyle name="_MBT管理圖表-9410_合併管理報表-9503-ellisa_9511合併及三家管理報表_提供TFN 9604 CFO報告檔(財測更新版)_Book2" xfId="618"/>
    <cellStyle name="_MBT管理圖表-9410_合併管理報表-9503-ellisa_9511合併及三家管理報表_提供TFN 9604 CFO報告檔(財測更新版)_提供TFN 9606 CFO報告檔(FIXED)" xfId="619"/>
    <cellStyle name="_MBT管理圖表-9410_合併管理報表-9503-ellisa_9511合併及三家管理報表_提供TFN 9604 CFO報告檔(財測更新版)_提供TFN 9607 CFO報告檔(FIXED)-new" xfId="620"/>
    <cellStyle name="_MBT管理圖表-9410_合併管理報表-9503-ellisa_9511合併及三家管理報表_提供TFN 9604 CFO報告檔(財測更新版)_提供TFN 9608CFO報告檔(FIXED新格式)" xfId="621"/>
    <cellStyle name="_MBT管理圖表-9410_合併管理報表-9503-ellisa_9511合併及三家管理報表_提供TFN 9604 CFO報告檔(財測更新版)_提供TFN 9609CFO報告檔(FIXED新格式)" xfId="622"/>
    <cellStyle name="_MBT管理圖表-9410_合併管理報表-9503-ellisa_9511合併及三家管理報表_提供TFN 9604 CFO報告檔(財測更新版)_提供TFN 9609CFO報告檔(FIXED新格式)-不含TTN" xfId="623"/>
    <cellStyle name="_MBT管理圖表-9410_合併管理報表-9503-ellisa_9511合併及三家管理報表_提供TFN 9604 CFO報告檔(財測更新版)_語音及數據價量資訊-更新" xfId="624"/>
    <cellStyle name="_MBT管理圖表-9410_合併管理報表-9503-ellisa_9511合併及三家管理報表_語音及數據價量資訊-更新" xfId="625"/>
    <cellStyle name="_MBT管理圖表-9410_合併管理報表-9503-ellisa_96年度財測-Q3~Q4" xfId="626"/>
    <cellStyle name="_MBT管理圖表-9410_合併管理報表-9503-ellisa_96年度財測-Q3~Q4(to acc) (3)" xfId="627"/>
    <cellStyle name="_MBT管理圖表-9410_合併管理報表-9503-ellisa_Q2財測-for Acc" xfId="628"/>
    <cellStyle name="_MBT管理圖表-9410_合併管理報表-9503-ellisa_Q2財測-for Acc5 3" xfId="629"/>
    <cellStyle name="_MBT管理圖表-9410_合併管理報表-9503-ellisa_Q2財測-for Acc5 3 (2)" xfId="630"/>
    <cellStyle name="_MBT管理圖表-9410_合併管理報表-9503-ellisa_備份合併管理報表-9512" xfId="631"/>
    <cellStyle name="_MBT管理圖表-9410_合併管理報表-9503-ellisa_備份合併管理報表-9512_提供TFN 9604 CFO報告檔(財測更新版)" xfId="632"/>
    <cellStyle name="_MBT管理圖表-9410_合併管理報表-9503-ellisa_備份合併管理報表-9512_提供TFN 9604 CFO報告檔(財測更新版)_Book1" xfId="633"/>
    <cellStyle name="_MBT管理圖表-9410_合併管理報表-9503-ellisa_備份合併管理報表-9512_提供TFN 9604 CFO報告檔(財測更新版)_Book2" xfId="634"/>
    <cellStyle name="_MBT管理圖表-9410_合併管理報表-9503-ellisa_備份合併管理報表-9512_提供TFN 9604 CFO報告檔(財測更新版)_提供TFN 9606 CFO報告檔(FIXED)" xfId="635"/>
    <cellStyle name="_MBT管理圖表-9410_合併管理報表-9503-ellisa_備份合併管理報表-9512_提供TFN 9604 CFO報告檔(財測更新版)_提供TFN 9607 CFO報告檔(FIXED)-new" xfId="636"/>
    <cellStyle name="_MBT管理圖表-9410_合併管理報表-9503-ellisa_備份合併管理報表-9512_提供TFN 9604 CFO報告檔(財測更新版)_提供TFN 9608CFO報告檔(FIXED新格式)" xfId="637"/>
    <cellStyle name="_MBT管理圖表-9410_合併管理報表-9503-ellisa_備份合併管理報表-9512_提供TFN 9604 CFO報告檔(財測更新版)_提供TFN 9609CFO報告檔(FIXED新格式)" xfId="638"/>
    <cellStyle name="_MBT管理圖表-9410_合併管理報表-9503-ellisa_備份合併管理報表-9512_提供TFN 9604 CFO報告檔(財測更新版)_提供TFN 9609CFO報告檔(FIXED新格式)-不含TTN" xfId="639"/>
    <cellStyle name="_MBT管理圖表-9410_合併管理報表-9503-ellisa_備份合併管理報表-9512_提供TFN 9604 CFO報告檔(財測更新版)_語音及數據價量資訊-更新" xfId="640"/>
    <cellStyle name="_MBT管理圖表-9410_合併管理報表-9503-ellisa_備份合併管理報表-9512_語音及數據價量資訊-更新" xfId="641"/>
    <cellStyle name="_MBT管理圖表-9410_合併管理報表-9503-ellisa_合併管理報表-9503-ellisa" xfId="642"/>
    <cellStyle name="_MBT管理圖表-9410_合併管理報表-9503-ellisa_合併管理報表-9503-ellisa_2007預算損益表" xfId="643"/>
    <cellStyle name="_MBT管理圖表-9410_合併管理報表-9503-ellisa_合併管理報表-9503-ellisa_2007預算損益表_2007預算損益表" xfId="644"/>
    <cellStyle name="_MBT管理圖表-9410_合併管理報表-9503-ellisa_合併管理報表-9503-ellisa_2007預算損益表_2007預算損益表_96年度財測-Q3~Q4" xfId="645"/>
    <cellStyle name="_MBT管理圖表-9410_合併管理報表-9503-ellisa_合併管理報表-9503-ellisa_2007預算損益表_2007預算損益表_96年度財測-Q3~Q4(to acc) (3)" xfId="646"/>
    <cellStyle name="_MBT管理圖表-9410_合併管理報表-9503-ellisa_合併管理報表-9503-ellisa_2007預算損益表_2007預算損益表_Q2財測-for Acc" xfId="647"/>
    <cellStyle name="_MBT管理圖表-9410_合併管理報表-9503-ellisa_合併管理報表-9503-ellisa_2007預算損益表_2007預算損益表_Q2財測-for Acc5 3" xfId="648"/>
    <cellStyle name="_MBT管理圖表-9410_合併管理報表-9503-ellisa_合併管理報表-9503-ellisa_2007預算損益表_2007預算損益表_Q2財測-for Acc5 3 (2)" xfId="649"/>
    <cellStyle name="_MBT管理圖表-9410_合併管理報表-9503-ellisa_合併管理報表-9503-ellisa_2007預算損益表_2007預算損益表-0124" xfId="650"/>
    <cellStyle name="_MBT管理圖表-9410_合併管理報表-9503-ellisa_合併管理報表-9503-ellisa_2007預算損益表_2007預算損益表-0124_96年度財測-Q3~Q4" xfId="651"/>
    <cellStyle name="_MBT管理圖表-9410_合併管理報表-9503-ellisa_合併管理報表-9503-ellisa_2007預算損益表_2007預算損益表-0124_96年度財測-Q3~Q4(to acc) (3)" xfId="652"/>
    <cellStyle name="_MBT管理圖表-9410_合併管理報表-9503-ellisa_合併管理報表-9503-ellisa_2007預算損益表_2007預算損益表-0124_Q2財測-for Acc" xfId="653"/>
    <cellStyle name="_MBT管理圖表-9410_合併管理報表-9503-ellisa_合併管理報表-9503-ellisa_2007預算損益表_2007預算損益表-0124_Q2財測-for Acc5 3" xfId="654"/>
    <cellStyle name="_MBT管理圖表-9410_合併管理報表-9503-ellisa_合併管理報表-9503-ellisa_2007預算損益表_2007預算損益表-0124_Q2財測-for Acc5 3 (2)" xfId="655"/>
    <cellStyle name="_MBT管理圖表-9410_合併管理報表-9503-ellisa_合併管理報表-9503-ellisa_2007預算損益表_96年度財測-Q3~Q4" xfId="656"/>
    <cellStyle name="_MBT管理圖表-9410_合併管理報表-9503-ellisa_合併管理報表-9503-ellisa_2007預算損益表_96年度財測-Q3~Q4(to acc) (3)" xfId="657"/>
    <cellStyle name="_MBT管理圖表-9410_合併管理報表-9503-ellisa_合併管理報表-9503-ellisa_2007預算損益表_Q2財測-for Acc" xfId="658"/>
    <cellStyle name="_MBT管理圖表-9410_合併管理報表-9503-ellisa_合併管理報表-9503-ellisa_2007預算損益表_Q2財測-for Acc5 3" xfId="659"/>
    <cellStyle name="_MBT管理圖表-9410_合併管理報表-9503-ellisa_合併管理報表-9503-ellisa_2007預算損益表_Q2財測-for Acc5 3 (2)" xfId="660"/>
    <cellStyle name="_MBT管理圖表-9410_合併管理報表-9503-ellisa_合併管理報表-9503-ellisa_2007預算損益表-2" xfId="661"/>
    <cellStyle name="_MBT管理圖表-9410_合併管理報表-9503-ellisa_合併管理報表-9503-ellisa_2007預算損益表-2_2007預算損益表" xfId="662"/>
    <cellStyle name="_MBT管理圖表-9410_合併管理報表-9503-ellisa_合併管理報表-9503-ellisa_2007預算損益表-2_2007預算損益表_96年度財測-Q3~Q4" xfId="663"/>
    <cellStyle name="_MBT管理圖表-9410_合併管理報表-9503-ellisa_合併管理報表-9503-ellisa_2007預算損益表-2_2007預算損益表_96年度財測-Q3~Q4(to acc) (3)" xfId="664"/>
    <cellStyle name="_MBT管理圖表-9410_合併管理報表-9503-ellisa_合併管理報表-9503-ellisa_2007預算損益表-2_2007預算損益表_Q2財測-for Acc" xfId="665"/>
    <cellStyle name="_MBT管理圖表-9410_合併管理報表-9503-ellisa_合併管理報表-9503-ellisa_2007預算損益表-2_2007預算損益表_Q2財測-for Acc5 3" xfId="666"/>
    <cellStyle name="_MBT管理圖表-9410_合併管理報表-9503-ellisa_合併管理報表-9503-ellisa_2007預算損益表-2_2007預算損益表_Q2財測-for Acc5 3 (2)" xfId="667"/>
    <cellStyle name="_MBT管理圖表-9410_合併管理報表-9503-ellisa_合併管理報表-9503-ellisa_2007預算損益表-2_2007預算損益表-0124" xfId="668"/>
    <cellStyle name="_MBT管理圖表-9410_合併管理報表-9503-ellisa_合併管理報表-9503-ellisa_2007預算損益表-2_2007預算損益表-0124_96年度財測-Q3~Q4" xfId="669"/>
    <cellStyle name="_MBT管理圖表-9410_合併管理報表-9503-ellisa_合併管理報表-9503-ellisa_2007預算損益表-2_2007預算損益表-0124_96年度財測-Q3~Q4(to acc) (3)" xfId="670"/>
    <cellStyle name="_MBT管理圖表-9410_合併管理報表-9503-ellisa_合併管理報表-9503-ellisa_2007預算損益表-2_2007預算損益表-0124_Q2財測-for Acc" xfId="671"/>
    <cellStyle name="_MBT管理圖表-9410_合併管理報表-9503-ellisa_合併管理報表-9503-ellisa_2007預算損益表-2_2007預算損益表-0124_Q2財測-for Acc5 3" xfId="672"/>
    <cellStyle name="_MBT管理圖表-9410_合併管理報表-9503-ellisa_合併管理報表-9503-ellisa_2007預算損益表-2_2007預算損益表-0124_Q2財測-for Acc5 3 (2)" xfId="673"/>
    <cellStyle name="_MBT管理圖表-9410_合併管理報表-9503-ellisa_合併管理報表-9503-ellisa_2007預算損益表-2_96年度財測-Q3~Q4" xfId="674"/>
    <cellStyle name="_MBT管理圖表-9410_合併管理報表-9503-ellisa_合併管理報表-9503-ellisa_2007預算損益表-2_96年度財測-Q3~Q4(to acc) (3)" xfId="675"/>
    <cellStyle name="_MBT管理圖表-9410_合併管理報表-9503-ellisa_合併管理報表-9503-ellisa_2007預算損益表-2_Q2財測-for Acc" xfId="676"/>
    <cellStyle name="_MBT管理圖表-9410_合併管理報表-9503-ellisa_合併管理報表-9503-ellisa_2007預算損益表-2_Q2財測-for Acc5 3" xfId="677"/>
    <cellStyle name="_MBT管理圖表-9410_合併管理報表-9503-ellisa_合併管理報表-9503-ellisa_2007預算損益表-2_Q2財測-for Acc5 3 (2)" xfId="678"/>
    <cellStyle name="_MBT管理圖表-9410_合併管理報表-9503-ellisa_合併管理報表-9503-ellisa_96年度財測-Q3~Q4" xfId="679"/>
    <cellStyle name="_MBT管理圖表-9410_合併管理報表-9503-ellisa_合併管理報表-9503-ellisa_96年度財測-Q3~Q4(to acc) (3)" xfId="680"/>
    <cellStyle name="_MBT管理圖表-9410_合併管理報表-9503-ellisa_合併管理報表-9503-ellisa_Q2財測-for Acc" xfId="681"/>
    <cellStyle name="_MBT管理圖表-9410_合併管理報表-9503-ellisa_合併管理報表-9503-ellisa_Q2財測-for Acc5 3" xfId="682"/>
    <cellStyle name="_MBT管理圖表-9410_合併管理報表-9503-ellisa_合併管理報表-9503-ellisa_Q2財測-for Acc5 3 (2)" xfId="683"/>
    <cellStyle name="_MBT管理圖表-9410_合併管理報表-9503-ellisa_合併管理報表-9503-ellisa_提供TFN 9604 CFO報告檔(財測更新版)" xfId="684"/>
    <cellStyle name="_MBT管理圖表-9410_合併管理報表-9503-ellisa_合併管理報表-9503-ellisa_提供TFN 9604 CFO報告檔(財測更新版)_Book1" xfId="685"/>
    <cellStyle name="_MBT管理圖表-9410_合併管理報表-9503-ellisa_合併管理報表-9503-ellisa_提供TFN 9604 CFO報告檔(財測更新版)_Book2" xfId="686"/>
    <cellStyle name="_MBT管理圖表-9410_合併管理報表-9503-ellisa_合併管理報表-9503-ellisa_提供TFN 9604 CFO報告檔(財測更新版)_提供TFN 9606 CFO報告檔(FIXED)" xfId="687"/>
    <cellStyle name="_MBT管理圖表-9410_合併管理報表-9503-ellisa_合併管理報表-9503-ellisa_提供TFN 9604 CFO報告檔(財測更新版)_提供TFN 9607 CFO報告檔(FIXED)-new" xfId="688"/>
    <cellStyle name="_MBT管理圖表-9410_合併管理報表-9503-ellisa_合併管理報表-9503-ellisa_提供TFN 9604 CFO報告檔(財測更新版)_提供TFN 9608CFO報告檔(FIXED新格式)" xfId="689"/>
    <cellStyle name="_MBT管理圖表-9410_合併管理報表-9503-ellisa_合併管理報表-9503-ellisa_提供TFN 9604 CFO報告檔(財測更新版)_提供TFN 9609CFO報告檔(FIXED新格式)" xfId="690"/>
    <cellStyle name="_MBT管理圖表-9410_合併管理報表-9503-ellisa_合併管理報表-9503-ellisa_提供TFN 9604 CFO報告檔(財測更新版)_提供TFN 9609CFO報告檔(FIXED新格式)-不含TTN" xfId="691"/>
    <cellStyle name="_MBT管理圖表-9410_合併管理報表-9503-ellisa_合併管理報表-9503-ellisa_提供TFN 9604 CFO報告檔(財測更新版)_語音及數據價量資訊-更新" xfId="692"/>
    <cellStyle name="_MBT管理圖表-9410_合併管理報表-9503-ellisa_合併管理報表-9503-ellisa_語音及數據價量資訊-更新" xfId="693"/>
    <cellStyle name="_MBT管理圖表-9410_合併管理報表-9503-ellisa_合併管理報表-9504" xfId="694"/>
    <cellStyle name="_MBT管理圖表-9410_合併管理報表-9503-ellisa_合併管理報表-9504_2007預算損益表" xfId="695"/>
    <cellStyle name="_MBT管理圖表-9410_合併管理報表-9503-ellisa_合併管理報表-9504_2007預算損益表_2007預算損益表" xfId="696"/>
    <cellStyle name="_MBT管理圖表-9410_合併管理報表-9503-ellisa_合併管理報表-9504_2007預算損益表_2007預算損益表_96年度財測-Q3~Q4" xfId="697"/>
    <cellStyle name="_MBT管理圖表-9410_合併管理報表-9503-ellisa_合併管理報表-9504_2007預算損益表_2007預算損益表_96年度財測-Q3~Q4(to acc) (3)" xfId="698"/>
    <cellStyle name="_MBT管理圖表-9410_合併管理報表-9503-ellisa_合併管理報表-9504_2007預算損益表_2007預算損益表_Q2財測-for Acc" xfId="699"/>
    <cellStyle name="_MBT管理圖表-9410_合併管理報表-9503-ellisa_合併管理報表-9504_2007預算損益表_2007預算損益表_Q2財測-for Acc5 3" xfId="700"/>
    <cellStyle name="_MBT管理圖表-9410_合併管理報表-9503-ellisa_合併管理報表-9504_2007預算損益表_2007預算損益表_Q2財測-for Acc5 3 (2)" xfId="701"/>
    <cellStyle name="_MBT管理圖表-9410_合併管理報表-9503-ellisa_合併管理報表-9504_2007預算損益表_2007預算損益表-0124" xfId="702"/>
    <cellStyle name="_MBT管理圖表-9410_合併管理報表-9503-ellisa_合併管理報表-9504_2007預算損益表_2007預算損益表-0124_96年度財測-Q3~Q4" xfId="703"/>
    <cellStyle name="_MBT管理圖表-9410_合併管理報表-9503-ellisa_合併管理報表-9504_2007預算損益表_2007預算損益表-0124_96年度財測-Q3~Q4(to acc) (3)" xfId="704"/>
    <cellStyle name="_MBT管理圖表-9410_合併管理報表-9503-ellisa_合併管理報表-9504_2007預算損益表_2007預算損益表-0124_Q2財測-for Acc" xfId="705"/>
    <cellStyle name="_MBT管理圖表-9410_合併管理報表-9503-ellisa_合併管理報表-9504_2007預算損益表_2007預算損益表-0124_Q2財測-for Acc5 3" xfId="706"/>
    <cellStyle name="_MBT管理圖表-9410_合併管理報表-9503-ellisa_合併管理報表-9504_2007預算損益表_2007預算損益表-0124_Q2財測-for Acc5 3 (2)" xfId="707"/>
    <cellStyle name="_MBT管理圖表-9410_合併管理報表-9503-ellisa_合併管理報表-9504_2007預算損益表_96年度財測-Q3~Q4" xfId="708"/>
    <cellStyle name="_MBT管理圖表-9410_合併管理報表-9503-ellisa_合併管理報表-9504_2007預算損益表_96年度財測-Q3~Q4(to acc) (3)" xfId="709"/>
    <cellStyle name="_MBT管理圖表-9410_合併管理報表-9503-ellisa_合併管理報表-9504_2007預算損益表_Q2財測-for Acc" xfId="710"/>
    <cellStyle name="_MBT管理圖表-9410_合併管理報表-9503-ellisa_合併管理報表-9504_2007預算損益表_Q2財測-for Acc5 3" xfId="711"/>
    <cellStyle name="_MBT管理圖表-9410_合併管理報表-9503-ellisa_合併管理報表-9504_2007預算損益表_Q2財測-for Acc5 3 (2)" xfId="712"/>
    <cellStyle name="_MBT管理圖表-9410_合併管理報表-9503-ellisa_合併管理報表-9504_2007預算損益表-2" xfId="713"/>
    <cellStyle name="_MBT管理圖表-9410_合併管理報表-9503-ellisa_合併管理報表-9504_2007預算損益表-2_2007預算損益表" xfId="714"/>
    <cellStyle name="_MBT管理圖表-9410_合併管理報表-9503-ellisa_合併管理報表-9504_2007預算損益表-2_2007預算損益表_96年度財測-Q3~Q4" xfId="715"/>
    <cellStyle name="_MBT管理圖表-9410_合併管理報表-9503-ellisa_合併管理報表-9504_2007預算損益表-2_2007預算損益表_96年度財測-Q3~Q4(to acc) (3)" xfId="716"/>
    <cellStyle name="_MBT管理圖表-9410_合併管理報表-9503-ellisa_合併管理報表-9504_2007預算損益表-2_2007預算損益表_Q2財測-for Acc" xfId="717"/>
    <cellStyle name="_MBT管理圖表-9410_合併管理報表-9503-ellisa_合併管理報表-9504_2007預算損益表-2_2007預算損益表_Q2財測-for Acc5 3" xfId="718"/>
    <cellStyle name="_MBT管理圖表-9410_合併管理報表-9503-ellisa_合併管理報表-9504_2007預算損益表-2_2007預算損益表_Q2財測-for Acc5 3 (2)" xfId="719"/>
    <cellStyle name="_MBT管理圖表-9410_合併管理報表-9503-ellisa_合併管理報表-9504_2007預算損益表-2_2007預算損益表-0124" xfId="720"/>
    <cellStyle name="_MBT管理圖表-9410_合併管理報表-9503-ellisa_合併管理報表-9504_2007預算損益表-2_2007預算損益表-0124_96年度財測-Q3~Q4" xfId="721"/>
    <cellStyle name="_MBT管理圖表-9410_合併管理報表-9503-ellisa_合併管理報表-9504_2007預算損益表-2_2007預算損益表-0124_96年度財測-Q3~Q4(to acc) (3)" xfId="722"/>
    <cellStyle name="_MBT管理圖表-9410_合併管理報表-9503-ellisa_合併管理報表-9504_2007預算損益表-2_2007預算損益表-0124_Q2財測-for Acc" xfId="723"/>
    <cellStyle name="_MBT管理圖表-9410_合併管理報表-9503-ellisa_合併管理報表-9504_2007預算損益表-2_2007預算損益表-0124_Q2財測-for Acc5 3" xfId="724"/>
    <cellStyle name="_MBT管理圖表-9410_合併管理報表-9503-ellisa_合併管理報表-9504_2007預算損益表-2_2007預算損益表-0124_Q2財測-for Acc5 3 (2)" xfId="725"/>
    <cellStyle name="_MBT管理圖表-9410_合併管理報表-9503-ellisa_合併管理報表-9504_2007預算損益表-2_96年度財測-Q3~Q4" xfId="726"/>
    <cellStyle name="_MBT管理圖表-9410_合併管理報表-9503-ellisa_合併管理報表-9504_2007預算損益表-2_96年度財測-Q3~Q4(to acc) (3)" xfId="727"/>
    <cellStyle name="_MBT管理圖表-9410_合併管理報表-9503-ellisa_合併管理報表-9504_2007預算損益表-2_Q2財測-for Acc" xfId="728"/>
    <cellStyle name="_MBT管理圖表-9410_合併管理報表-9503-ellisa_合併管理報表-9504_2007預算損益表-2_Q2財測-for Acc5 3" xfId="729"/>
    <cellStyle name="_MBT管理圖表-9410_合併管理報表-9503-ellisa_合併管理報表-9504_2007預算損益表-2_Q2財測-for Acc5 3 (2)" xfId="730"/>
    <cellStyle name="_MBT管理圖表-9410_合併管理報表-9503-ellisa_合併管理報表-9504_96年度財測-Q3~Q4" xfId="731"/>
    <cellStyle name="_MBT管理圖表-9410_合併管理報表-9503-ellisa_合併管理報表-9504_96年度財測-Q3~Q4(to acc) (3)" xfId="732"/>
    <cellStyle name="_MBT管理圖表-9410_合併管理報表-9503-ellisa_合併管理報表-9504_Q2財測-for Acc" xfId="733"/>
    <cellStyle name="_MBT管理圖表-9410_合併管理報表-9503-ellisa_合併管理報表-9504_Q2財測-for Acc5 3" xfId="734"/>
    <cellStyle name="_MBT管理圖表-9410_合併管理報表-9503-ellisa_合併管理報表-9504_Q2財測-for Acc5 3 (2)" xfId="735"/>
    <cellStyle name="_MBT管理圖表-9410_合併管理報表-9503-ellisa_合併管理報表-9504_提供TFN 9604 CFO報告檔(財測更新版)" xfId="736"/>
    <cellStyle name="_MBT管理圖表-9410_合併管理報表-9503-ellisa_合併管理報表-9504_提供TFN 9604 CFO報告檔(財測更新版)_Book1" xfId="737"/>
    <cellStyle name="_MBT管理圖表-9410_合併管理報表-9503-ellisa_合併管理報表-9504_提供TFN 9604 CFO報告檔(財測更新版)_Book2" xfId="738"/>
    <cellStyle name="_MBT管理圖表-9410_合併管理報表-9503-ellisa_合併管理報表-9504_提供TFN 9604 CFO報告檔(財測更新版)_提供TFN 9606 CFO報告檔(FIXED)" xfId="739"/>
    <cellStyle name="_MBT管理圖表-9410_合併管理報表-9503-ellisa_合併管理報表-9504_提供TFN 9604 CFO報告檔(財測更新版)_提供TFN 9607 CFO報告檔(FIXED)-new" xfId="740"/>
    <cellStyle name="_MBT管理圖表-9410_合併管理報表-9503-ellisa_合併管理報表-9504_提供TFN 9604 CFO報告檔(財測更新版)_提供TFN 9608CFO報告檔(FIXED新格式)" xfId="741"/>
    <cellStyle name="_MBT管理圖表-9410_合併管理報表-9503-ellisa_合併管理報表-9504_提供TFN 9604 CFO報告檔(財測更新版)_提供TFN 9609CFO報告檔(FIXED新格式)" xfId="742"/>
    <cellStyle name="_MBT管理圖表-9410_合併管理報表-9503-ellisa_合併管理報表-9504_提供TFN 9604 CFO報告檔(財測更新版)_提供TFN 9609CFO報告檔(FIXED新格式)-不含TTN" xfId="743"/>
    <cellStyle name="_MBT管理圖表-9410_合併管理報表-9503-ellisa_合併管理報表-9504_提供TFN 9604 CFO報告檔(財測更新版)_語音及數據價量資訊-更新" xfId="744"/>
    <cellStyle name="_MBT管理圖表-9410_合併管理報表-9503-ellisa_合併管理報表-9504_語音及數據價量資訊-更新" xfId="745"/>
    <cellStyle name="_MBT管理圖表-9410_合併管理報表-9503-ellisa_合併管理報表-9505" xfId="746"/>
    <cellStyle name="_MBT管理圖表-9410_合併管理報表-9503-ellisa_合併管理報表-9505_2007預算損益表" xfId="747"/>
    <cellStyle name="_MBT管理圖表-9410_合併管理報表-9503-ellisa_合併管理報表-9505_2007預算損益表_2007預算損益表" xfId="748"/>
    <cellStyle name="_MBT管理圖表-9410_合併管理報表-9503-ellisa_合併管理報表-9505_2007預算損益表_2007預算損益表_96年度財測-Q3~Q4" xfId="749"/>
    <cellStyle name="_MBT管理圖表-9410_合併管理報表-9503-ellisa_合併管理報表-9505_2007預算損益表_2007預算損益表_96年度財測-Q3~Q4(to acc) (3)" xfId="750"/>
    <cellStyle name="_MBT管理圖表-9410_合併管理報表-9503-ellisa_合併管理報表-9505_2007預算損益表_2007預算損益表_Q2財測-for Acc" xfId="751"/>
    <cellStyle name="_MBT管理圖表-9410_合併管理報表-9503-ellisa_合併管理報表-9505_2007預算損益表_2007預算損益表_Q2財測-for Acc5 3" xfId="752"/>
    <cellStyle name="_MBT管理圖表-9410_合併管理報表-9503-ellisa_合併管理報表-9505_2007預算損益表_2007預算損益表_Q2財測-for Acc5 3 (2)" xfId="753"/>
    <cellStyle name="_MBT管理圖表-9410_合併管理報表-9503-ellisa_合併管理報表-9505_2007預算損益表_2007預算損益表-0124" xfId="754"/>
    <cellStyle name="_MBT管理圖表-9410_合併管理報表-9503-ellisa_合併管理報表-9505_2007預算損益表_2007預算損益表-0124_96年度財測-Q3~Q4" xfId="755"/>
    <cellStyle name="_MBT管理圖表-9410_合併管理報表-9503-ellisa_合併管理報表-9505_2007預算損益表_2007預算損益表-0124_96年度財測-Q3~Q4(to acc) (3)" xfId="756"/>
    <cellStyle name="_MBT管理圖表-9410_合併管理報表-9503-ellisa_合併管理報表-9505_2007預算損益表_2007預算損益表-0124_Q2財測-for Acc" xfId="757"/>
    <cellStyle name="_MBT管理圖表-9410_合併管理報表-9503-ellisa_合併管理報表-9505_2007預算損益表_2007預算損益表-0124_Q2財測-for Acc5 3" xfId="758"/>
    <cellStyle name="_MBT管理圖表-9410_合併管理報表-9503-ellisa_合併管理報表-9505_2007預算損益表_2007預算損益表-0124_Q2財測-for Acc5 3 (2)" xfId="759"/>
    <cellStyle name="_MBT管理圖表-9410_合併管理報表-9503-ellisa_合併管理報表-9505_2007預算損益表_96年度財測-Q3~Q4" xfId="760"/>
    <cellStyle name="_MBT管理圖表-9410_合併管理報表-9503-ellisa_合併管理報表-9505_2007預算損益表_96年度財測-Q3~Q4(to acc) (3)" xfId="761"/>
    <cellStyle name="_MBT管理圖表-9410_合併管理報表-9503-ellisa_合併管理報表-9505_2007預算損益表_Q2財測-for Acc" xfId="762"/>
    <cellStyle name="_MBT管理圖表-9410_合併管理報表-9503-ellisa_合併管理報表-9505_2007預算損益表_Q2財測-for Acc5 3" xfId="763"/>
    <cellStyle name="_MBT管理圖表-9410_合併管理報表-9503-ellisa_合併管理報表-9505_2007預算損益表_Q2財測-for Acc5 3 (2)" xfId="764"/>
    <cellStyle name="_MBT管理圖表-9410_合併管理報表-9503-ellisa_合併管理報表-9505_2007預算損益表-2" xfId="765"/>
    <cellStyle name="_MBT管理圖表-9410_合併管理報表-9503-ellisa_合併管理報表-9505_2007預算損益表-2_2007預算損益表" xfId="766"/>
    <cellStyle name="_MBT管理圖表-9410_合併管理報表-9503-ellisa_合併管理報表-9505_2007預算損益表-2_2007預算損益表_96年度財測-Q3~Q4" xfId="767"/>
    <cellStyle name="_MBT管理圖表-9410_合併管理報表-9503-ellisa_合併管理報表-9505_2007預算損益表-2_2007預算損益表_96年度財測-Q3~Q4(to acc) (3)" xfId="768"/>
    <cellStyle name="_MBT管理圖表-9410_合併管理報表-9503-ellisa_合併管理報表-9505_2007預算損益表-2_2007預算損益表_Q2財測-for Acc" xfId="769"/>
    <cellStyle name="_MBT管理圖表-9410_合併管理報表-9503-ellisa_合併管理報表-9505_2007預算損益表-2_2007預算損益表_Q2財測-for Acc5 3" xfId="770"/>
    <cellStyle name="_MBT管理圖表-9410_合併管理報表-9503-ellisa_合併管理報表-9505_2007預算損益表-2_2007預算損益表_Q2財測-for Acc5 3 (2)" xfId="771"/>
    <cellStyle name="_MBT管理圖表-9410_合併管理報表-9503-ellisa_合併管理報表-9505_2007預算損益表-2_2007預算損益表-0124" xfId="772"/>
    <cellStyle name="_MBT管理圖表-9410_合併管理報表-9503-ellisa_合併管理報表-9505_2007預算損益表-2_2007預算損益表-0124_96年度財測-Q3~Q4" xfId="773"/>
    <cellStyle name="_MBT管理圖表-9410_合併管理報表-9503-ellisa_合併管理報表-9505_2007預算損益表-2_2007預算損益表-0124_96年度財測-Q3~Q4(to acc) (3)" xfId="774"/>
    <cellStyle name="_MBT管理圖表-9410_合併管理報表-9503-ellisa_合併管理報表-9505_2007預算損益表-2_2007預算損益表-0124_Q2財測-for Acc" xfId="775"/>
    <cellStyle name="_MBT管理圖表-9410_合併管理報表-9503-ellisa_合併管理報表-9505_2007預算損益表-2_2007預算損益表-0124_Q2財測-for Acc5 3" xfId="776"/>
    <cellStyle name="_MBT管理圖表-9410_合併管理報表-9503-ellisa_合併管理報表-9505_2007預算損益表-2_2007預算損益表-0124_Q2財測-for Acc5 3 (2)" xfId="777"/>
    <cellStyle name="_MBT管理圖表-9410_合併管理報表-9503-ellisa_合併管理報表-9505_2007預算損益表-2_96年度財測-Q3~Q4" xfId="778"/>
    <cellStyle name="_MBT管理圖表-9410_合併管理報表-9503-ellisa_合併管理報表-9505_2007預算損益表-2_96年度財測-Q3~Q4(to acc) (3)" xfId="779"/>
    <cellStyle name="_MBT管理圖表-9410_合併管理報表-9503-ellisa_合併管理報表-9505_2007預算損益表-2_Q2財測-for Acc" xfId="780"/>
    <cellStyle name="_MBT管理圖表-9410_合併管理報表-9503-ellisa_合併管理報表-9505_2007預算損益表-2_Q2財測-for Acc5 3" xfId="781"/>
    <cellStyle name="_MBT管理圖表-9410_合併管理報表-9503-ellisa_合併管理報表-9505_2007預算損益表-2_Q2財測-for Acc5 3 (2)" xfId="782"/>
    <cellStyle name="_MBT管理圖表-9410_合併管理報表-9503-ellisa_合併管理報表-9505_96年度財測-Q3~Q4" xfId="783"/>
    <cellStyle name="_MBT管理圖表-9410_合併管理報表-9503-ellisa_合併管理報表-9505_96年度財測-Q3~Q4(to acc) (3)" xfId="784"/>
    <cellStyle name="_MBT管理圖表-9410_合併管理報表-9503-ellisa_合併管理報表-9505_Q2財測-for Acc" xfId="785"/>
    <cellStyle name="_MBT管理圖表-9410_合併管理報表-9503-ellisa_合併管理報表-9505_Q2財測-for Acc5 3" xfId="786"/>
    <cellStyle name="_MBT管理圖表-9410_合併管理報表-9503-ellisa_合併管理報表-9505_Q2財測-for Acc5 3 (2)" xfId="787"/>
    <cellStyle name="_MBT管理圖表-9410_合併管理報表-9503-ellisa_合併管理報表-9505_提供TFN 9604 CFO報告檔(財測更新版)" xfId="788"/>
    <cellStyle name="_MBT管理圖表-9410_合併管理報表-9503-ellisa_合併管理報表-9505_提供TFN 9604 CFO報告檔(財測更新版)_Book1" xfId="789"/>
    <cellStyle name="_MBT管理圖表-9410_合併管理報表-9503-ellisa_合併管理報表-9505_提供TFN 9604 CFO報告檔(財測更新版)_Book2" xfId="790"/>
    <cellStyle name="_MBT管理圖表-9410_合併管理報表-9503-ellisa_合併管理報表-9505_提供TFN 9604 CFO報告檔(財測更新版)_提供TFN 9606 CFO報告檔(FIXED)" xfId="791"/>
    <cellStyle name="_MBT管理圖表-9410_合併管理報表-9503-ellisa_合併管理報表-9505_提供TFN 9604 CFO報告檔(財測更新版)_提供TFN 9607 CFO報告檔(FIXED)-new" xfId="792"/>
    <cellStyle name="_MBT管理圖表-9410_合併管理報表-9503-ellisa_合併管理報表-9505_提供TFN 9604 CFO報告檔(財測更新版)_提供TFN 9608CFO報告檔(FIXED新格式)" xfId="793"/>
    <cellStyle name="_MBT管理圖表-9410_合併管理報表-9503-ellisa_合併管理報表-9505_提供TFN 9604 CFO報告檔(財測更新版)_提供TFN 9609CFO報告檔(FIXED新格式)" xfId="794"/>
    <cellStyle name="_MBT管理圖表-9410_合併管理報表-9503-ellisa_合併管理報表-9505_提供TFN 9604 CFO報告檔(財測更新版)_提供TFN 9609CFO報告檔(FIXED新格式)-不含TTN" xfId="795"/>
    <cellStyle name="_MBT管理圖表-9410_合併管理報表-9503-ellisa_合併管理報表-9505_提供TFN 9604 CFO報告檔(財測更新版)_語音及數據價量資訊-更新" xfId="796"/>
    <cellStyle name="_MBT管理圖表-9410_合併管理報表-9503-ellisa_合併管理報表-9505_語音及數據價量資訊-更新" xfId="797"/>
    <cellStyle name="_MBT管理圖表-9410_合併管理報表-9503-ellisa_合併管理報表-9506" xfId="798"/>
    <cellStyle name="_MBT管理圖表-9410_合併管理報表-9503-ellisa_合併管理報表-9506_2007預算損益表" xfId="799"/>
    <cellStyle name="_MBT管理圖表-9410_合併管理報表-9503-ellisa_合併管理報表-9506_2007預算損益表_2007預算損益表" xfId="800"/>
    <cellStyle name="_MBT管理圖表-9410_合併管理報表-9503-ellisa_合併管理報表-9506_2007預算損益表_2007預算損益表_96年度財測-Q3~Q4" xfId="801"/>
    <cellStyle name="_MBT管理圖表-9410_合併管理報表-9503-ellisa_合併管理報表-9506_2007預算損益表_2007預算損益表_96年度財測-Q3~Q4(to acc) (3)" xfId="802"/>
    <cellStyle name="_MBT管理圖表-9410_合併管理報表-9503-ellisa_合併管理報表-9506_2007預算損益表_2007預算損益表_Q2財測-for Acc" xfId="803"/>
    <cellStyle name="_MBT管理圖表-9410_合併管理報表-9503-ellisa_合併管理報表-9506_2007預算損益表_2007預算損益表_Q2財測-for Acc5 3" xfId="804"/>
    <cellStyle name="_MBT管理圖表-9410_合併管理報表-9503-ellisa_合併管理報表-9506_2007預算損益表_2007預算損益表_Q2財測-for Acc5 3 (2)" xfId="805"/>
    <cellStyle name="_MBT管理圖表-9410_合併管理報表-9503-ellisa_合併管理報表-9506_2007預算損益表_2007預算損益表-0124" xfId="806"/>
    <cellStyle name="_MBT管理圖表-9410_合併管理報表-9503-ellisa_合併管理報表-9506_2007預算損益表_2007預算損益表-0124_96年度財測-Q3~Q4" xfId="807"/>
    <cellStyle name="_MBT管理圖表-9410_合併管理報表-9503-ellisa_合併管理報表-9506_2007預算損益表_2007預算損益表-0124_96年度財測-Q3~Q4(to acc) (3)" xfId="808"/>
    <cellStyle name="_MBT管理圖表-9410_合併管理報表-9503-ellisa_合併管理報表-9506_2007預算損益表_2007預算損益表-0124_Q2財測-for Acc" xfId="809"/>
    <cellStyle name="_MBT管理圖表-9410_合併管理報表-9503-ellisa_合併管理報表-9506_2007預算損益表_2007預算損益表-0124_Q2財測-for Acc5 3" xfId="810"/>
    <cellStyle name="_MBT管理圖表-9410_合併管理報表-9503-ellisa_合併管理報表-9506_2007預算損益表_2007預算損益表-0124_Q2財測-for Acc5 3 (2)" xfId="811"/>
    <cellStyle name="_MBT管理圖表-9410_合併管理報表-9503-ellisa_合併管理報表-9506_2007預算損益表_96年度財測-Q3~Q4" xfId="812"/>
    <cellStyle name="_MBT管理圖表-9410_合併管理報表-9503-ellisa_合併管理報表-9506_2007預算損益表_96年度財測-Q3~Q4(to acc) (3)" xfId="813"/>
    <cellStyle name="_MBT管理圖表-9410_合併管理報表-9503-ellisa_合併管理報表-9506_2007預算損益表_Q2財測-for Acc" xfId="814"/>
    <cellStyle name="_MBT管理圖表-9410_合併管理報表-9503-ellisa_合併管理報表-9506_2007預算損益表_Q2財測-for Acc5 3" xfId="815"/>
    <cellStyle name="_MBT管理圖表-9410_合併管理報表-9503-ellisa_合併管理報表-9506_2007預算損益表_Q2財測-for Acc5 3 (2)" xfId="816"/>
    <cellStyle name="_MBT管理圖表-9410_合併管理報表-9503-ellisa_合併管理報表-9506_2007預算損益表-2" xfId="817"/>
    <cellStyle name="_MBT管理圖表-9410_合併管理報表-9503-ellisa_合併管理報表-9506_2007預算損益表-2_2007預算損益表" xfId="818"/>
    <cellStyle name="_MBT管理圖表-9410_合併管理報表-9503-ellisa_合併管理報表-9506_2007預算損益表-2_2007預算損益表_96年度財測-Q3~Q4" xfId="819"/>
    <cellStyle name="_MBT管理圖表-9410_合併管理報表-9503-ellisa_合併管理報表-9506_2007預算損益表-2_2007預算損益表_96年度財測-Q3~Q4(to acc) (3)" xfId="820"/>
    <cellStyle name="_MBT管理圖表-9410_合併管理報表-9503-ellisa_合併管理報表-9506_2007預算損益表-2_2007預算損益表_Q2財測-for Acc" xfId="821"/>
    <cellStyle name="_MBT管理圖表-9410_合併管理報表-9503-ellisa_合併管理報表-9506_2007預算損益表-2_2007預算損益表_Q2財測-for Acc5 3" xfId="822"/>
    <cellStyle name="_MBT管理圖表-9410_合併管理報表-9503-ellisa_合併管理報表-9506_2007預算損益表-2_2007預算損益表_Q2財測-for Acc5 3 (2)" xfId="823"/>
    <cellStyle name="_MBT管理圖表-9410_合併管理報表-9503-ellisa_合併管理報表-9506_2007預算損益表-2_2007預算損益表-0124" xfId="824"/>
    <cellStyle name="_MBT管理圖表-9410_合併管理報表-9503-ellisa_合併管理報表-9506_2007預算損益表-2_2007預算損益表-0124_96年度財測-Q3~Q4" xfId="825"/>
    <cellStyle name="_MBT管理圖表-9410_合併管理報表-9503-ellisa_合併管理報表-9506_2007預算損益表-2_2007預算損益表-0124_96年度財測-Q3~Q4(to acc) (3)" xfId="826"/>
    <cellStyle name="_MBT管理圖表-9410_合併管理報表-9503-ellisa_合併管理報表-9506_2007預算損益表-2_2007預算損益表-0124_Q2財測-for Acc" xfId="827"/>
    <cellStyle name="_MBT管理圖表-9410_合併管理報表-9503-ellisa_合併管理報表-9506_2007預算損益表-2_2007預算損益表-0124_Q2財測-for Acc5 3" xfId="828"/>
    <cellStyle name="_MBT管理圖表-9410_合併管理報表-9503-ellisa_合併管理報表-9506_2007預算損益表-2_2007預算損益表-0124_Q2財測-for Acc5 3 (2)" xfId="829"/>
    <cellStyle name="_MBT管理圖表-9410_合併管理報表-9503-ellisa_合併管理報表-9506_2007預算損益表-2_96年度財測-Q3~Q4" xfId="830"/>
    <cellStyle name="_MBT管理圖表-9410_合併管理報表-9503-ellisa_合併管理報表-9506_2007預算損益表-2_96年度財測-Q3~Q4(to acc) (3)" xfId="831"/>
    <cellStyle name="_MBT管理圖表-9410_合併管理報表-9503-ellisa_合併管理報表-9506_2007預算損益表-2_Q2財測-for Acc" xfId="832"/>
    <cellStyle name="_MBT管理圖表-9410_合併管理報表-9503-ellisa_合併管理報表-9506_2007預算損益表-2_Q2財測-for Acc5 3" xfId="833"/>
    <cellStyle name="_MBT管理圖表-9410_合併管理報表-9503-ellisa_合併管理報表-9506_2007預算損益表-2_Q2財測-for Acc5 3 (2)" xfId="834"/>
    <cellStyle name="_MBT管理圖表-9410_合併管理報表-9503-ellisa_合併管理報表-9506_96年度財測-Q3~Q4" xfId="835"/>
    <cellStyle name="_MBT管理圖表-9410_合併管理報表-9503-ellisa_合併管理報表-9506_96年度財測-Q3~Q4(to acc) (3)" xfId="836"/>
    <cellStyle name="_MBT管理圖表-9410_合併管理報表-9503-ellisa_合併管理報表-9506_Q2財測-for Acc" xfId="837"/>
    <cellStyle name="_MBT管理圖表-9410_合併管理報表-9503-ellisa_合併管理報表-9506_Q2財測-for Acc5 3" xfId="838"/>
    <cellStyle name="_MBT管理圖表-9410_合併管理報表-9503-ellisa_合併管理報表-9506_Q2財測-for Acc5 3 (2)" xfId="839"/>
    <cellStyle name="_MBT管理圖表-9410_合併管理報表-9503-ellisa_合併管理報表-9506_提供TFN 9604 CFO報告檔(財測更新版)" xfId="840"/>
    <cellStyle name="_MBT管理圖表-9410_合併管理報表-9503-ellisa_合併管理報表-9506_提供TFN 9604 CFO報告檔(財測更新版)_Book1" xfId="841"/>
    <cellStyle name="_MBT管理圖表-9410_合併管理報表-9503-ellisa_合併管理報表-9506_提供TFN 9604 CFO報告檔(財測更新版)_Book2" xfId="842"/>
    <cellStyle name="_MBT管理圖表-9410_合併管理報表-9503-ellisa_合併管理報表-9506_提供TFN 9604 CFO報告檔(財測更新版)_提供TFN 9606 CFO報告檔(FIXED)" xfId="843"/>
    <cellStyle name="_MBT管理圖表-9410_合併管理報表-9503-ellisa_合併管理報表-9506_提供TFN 9604 CFO報告檔(財測更新版)_提供TFN 9607 CFO報告檔(FIXED)-new" xfId="844"/>
    <cellStyle name="_MBT管理圖表-9410_合併管理報表-9503-ellisa_合併管理報表-9506_提供TFN 9604 CFO報告檔(財測更新版)_提供TFN 9608CFO報告檔(FIXED新格式)" xfId="845"/>
    <cellStyle name="_MBT管理圖表-9410_合併管理報表-9503-ellisa_合併管理報表-9506_提供TFN 9604 CFO報告檔(財測更新版)_提供TFN 9609CFO報告檔(FIXED新格式)" xfId="846"/>
    <cellStyle name="_MBT管理圖表-9410_合併管理報表-9503-ellisa_合併管理報表-9506_提供TFN 9604 CFO報告檔(財測更新版)_提供TFN 9609CFO報告檔(FIXED新格式)-不含TTN" xfId="847"/>
    <cellStyle name="_MBT管理圖表-9410_合併管理報表-9503-ellisa_合併管理報表-9506_提供TFN 9604 CFO報告檔(財測更新版)_語音及數據價量資訊-更新" xfId="848"/>
    <cellStyle name="_MBT管理圖表-9410_合併管理報表-9503-ellisa_合併管理報表-9506_語音及數據價量資訊-更新" xfId="849"/>
    <cellStyle name="_MBT管理圖表-9410_合併管理報表-9503-ellisa_合併管理報表-9507" xfId="850"/>
    <cellStyle name="_MBT管理圖表-9410_合併管理報表-9503-ellisa_合併管理報表-9507_提供TFN 9604 CFO報告檔(財測更新版)" xfId="851"/>
    <cellStyle name="_MBT管理圖表-9410_合併管理報表-9503-ellisa_合併管理報表-9507_提供TFN 9604 CFO報告檔(財測更新版)_Book1" xfId="852"/>
    <cellStyle name="_MBT管理圖表-9410_合併管理報表-9503-ellisa_合併管理報表-9507_提供TFN 9604 CFO報告檔(財測更新版)_Book2" xfId="853"/>
    <cellStyle name="_MBT管理圖表-9410_合併管理報表-9503-ellisa_合併管理報表-9507_提供TFN 9604 CFO報告檔(財測更新版)_提供TFN 9606 CFO報告檔(FIXED)" xfId="854"/>
    <cellStyle name="_MBT管理圖表-9410_合併管理報表-9503-ellisa_合併管理報表-9507_提供TFN 9604 CFO報告檔(財測更新版)_提供TFN 9607 CFO報告檔(FIXED)-new" xfId="855"/>
    <cellStyle name="_MBT管理圖表-9410_合併管理報表-9503-ellisa_合併管理報表-9507_提供TFN 9604 CFO報告檔(財測更新版)_提供TFN 9608CFO報告檔(FIXED新格式)" xfId="856"/>
    <cellStyle name="_MBT管理圖表-9410_合併管理報表-9503-ellisa_合併管理報表-9507_提供TFN 9604 CFO報告檔(財測更新版)_提供TFN 9609CFO報告檔(FIXED新格式)" xfId="857"/>
    <cellStyle name="_MBT管理圖表-9410_合併管理報表-9503-ellisa_合併管理報表-9507_提供TFN 9604 CFO報告檔(財測更新版)_提供TFN 9609CFO報告檔(FIXED新格式)-不含TTN" xfId="858"/>
    <cellStyle name="_MBT管理圖表-9410_合併管理報表-9503-ellisa_合併管理報表-9507_提供TFN 9604 CFO報告檔(財測更新版)_語音及數據價量資訊-更新" xfId="859"/>
    <cellStyle name="_MBT管理圖表-9410_合併管理報表-9503-ellisa_合併管理報表-9507_語音及數據價量資訊-更新" xfId="860"/>
    <cellStyle name="_MBT管理圖表-9410_合併管理報表-9503-ellisa_合併管理報表-9508" xfId="861"/>
    <cellStyle name="_MBT管理圖表-9410_合併管理報表-9503-ellisa_合併管理報表-9508_提供TFN 9604 CFO報告檔(財測更新版)" xfId="862"/>
    <cellStyle name="_MBT管理圖表-9410_合併管理報表-9503-ellisa_合併管理報表-9508_提供TFN 9604 CFO報告檔(財測更新版)_Book1" xfId="863"/>
    <cellStyle name="_MBT管理圖表-9410_合併管理報表-9503-ellisa_合併管理報表-9508_提供TFN 9604 CFO報告檔(財測更新版)_Book2" xfId="864"/>
    <cellStyle name="_MBT管理圖表-9410_合併管理報表-9503-ellisa_合併管理報表-9508_提供TFN 9604 CFO報告檔(財測更新版)_提供TFN 9606 CFO報告檔(FIXED)" xfId="865"/>
    <cellStyle name="_MBT管理圖表-9410_合併管理報表-9503-ellisa_合併管理報表-9508_提供TFN 9604 CFO報告檔(財測更新版)_提供TFN 9607 CFO報告檔(FIXED)-new" xfId="866"/>
    <cellStyle name="_MBT管理圖表-9410_合併管理報表-9503-ellisa_合併管理報表-9508_提供TFN 9604 CFO報告檔(財測更新版)_提供TFN 9608CFO報告檔(FIXED新格式)" xfId="867"/>
    <cellStyle name="_MBT管理圖表-9410_合併管理報表-9503-ellisa_合併管理報表-9508_提供TFN 9604 CFO報告檔(財測更新版)_提供TFN 9609CFO報告檔(FIXED新格式)" xfId="868"/>
    <cellStyle name="_MBT管理圖表-9410_合併管理報表-9503-ellisa_合併管理報表-9508_提供TFN 9604 CFO報告檔(財測更新版)_提供TFN 9609CFO報告檔(FIXED新格式)-不含TTN" xfId="869"/>
    <cellStyle name="_MBT管理圖表-9410_合併管理報表-9503-ellisa_合併管理報表-9508_提供TFN 9604 CFO報告檔(財測更新版)_語音及數據價量資訊-更新" xfId="870"/>
    <cellStyle name="_MBT管理圖表-9410_合併管理報表-9503-ellisa_合併管理報表-9508_語音及數據價量資訊-更新" xfId="871"/>
    <cellStyle name="_MBT管理圖表-9410_合併管理報表-9503-ellisa_合併管理報表-9509" xfId="872"/>
    <cellStyle name="_MBT管理圖表-9410_合併管理報表-9503-ellisa_合併管理報表-9509_提供TFN 9604 CFO報告檔(財測更新版)" xfId="873"/>
    <cellStyle name="_MBT管理圖表-9410_合併管理報表-9503-ellisa_合併管理報表-9509_提供TFN 9604 CFO報告檔(財測更新版)_Book1" xfId="874"/>
    <cellStyle name="_MBT管理圖表-9410_合併管理報表-9503-ellisa_合併管理報表-9509_提供TFN 9604 CFO報告檔(財測更新版)_Book2" xfId="875"/>
    <cellStyle name="_MBT管理圖表-9410_合併管理報表-9503-ellisa_合併管理報表-9509_提供TFN 9604 CFO報告檔(財測更新版)_提供TFN 9606 CFO報告檔(FIXED)" xfId="876"/>
    <cellStyle name="_MBT管理圖表-9410_合併管理報表-9503-ellisa_合併管理報表-9509_提供TFN 9604 CFO報告檔(財測更新版)_提供TFN 9607 CFO報告檔(FIXED)-new" xfId="877"/>
    <cellStyle name="_MBT管理圖表-9410_合併管理報表-9503-ellisa_合併管理報表-9509_提供TFN 9604 CFO報告檔(財測更新版)_提供TFN 9608CFO報告檔(FIXED新格式)" xfId="878"/>
    <cellStyle name="_MBT管理圖表-9410_合併管理報表-9503-ellisa_合併管理報表-9509_提供TFN 9604 CFO報告檔(財測更新版)_提供TFN 9609CFO報告檔(FIXED新格式)" xfId="879"/>
    <cellStyle name="_MBT管理圖表-9410_合併管理報表-9503-ellisa_合併管理報表-9509_提供TFN 9604 CFO報告檔(財測更新版)_提供TFN 9609CFO報告檔(FIXED新格式)-不含TTN" xfId="880"/>
    <cellStyle name="_MBT管理圖表-9410_合併管理報表-9503-ellisa_合併管理報表-9509_提供TFN 9604 CFO報告檔(財測更新版)_語音及數據價量資訊-更新" xfId="881"/>
    <cellStyle name="_MBT管理圖表-9410_合併管理報表-9503-ellisa_合併管理報表-9509_語音及數據價量資訊-更新" xfId="882"/>
    <cellStyle name="_MBT管理圖表-9410_合併管理報表-9503-ellisa_合併管理報表-9510" xfId="883"/>
    <cellStyle name="_MBT管理圖表-9410_合併管理報表-9503-ellisa_合併管理報表-9510_提供TFN 9604 CFO報告檔(財測更新版)" xfId="884"/>
    <cellStyle name="_MBT管理圖表-9410_合併管理報表-9503-ellisa_合併管理報表-9510_提供TFN 9604 CFO報告檔(財測更新版)_Book1" xfId="885"/>
    <cellStyle name="_MBT管理圖表-9410_合併管理報表-9503-ellisa_合併管理報表-9510_提供TFN 9604 CFO報告檔(財測更新版)_Book2" xfId="886"/>
    <cellStyle name="_MBT管理圖表-9410_合併管理報表-9503-ellisa_合併管理報表-9510_提供TFN 9604 CFO報告檔(財測更新版)_提供TFN 9606 CFO報告檔(FIXED)" xfId="887"/>
    <cellStyle name="_MBT管理圖表-9410_合併管理報表-9503-ellisa_合併管理報表-9510_提供TFN 9604 CFO報告檔(財測更新版)_提供TFN 9607 CFO報告檔(FIXED)-new" xfId="888"/>
    <cellStyle name="_MBT管理圖表-9410_合併管理報表-9503-ellisa_合併管理報表-9510_提供TFN 9604 CFO報告檔(財測更新版)_提供TFN 9608CFO報告檔(FIXED新格式)" xfId="889"/>
    <cellStyle name="_MBT管理圖表-9410_合併管理報表-9503-ellisa_合併管理報表-9510_提供TFN 9604 CFO報告檔(財測更新版)_提供TFN 9609CFO報告檔(FIXED新格式)" xfId="890"/>
    <cellStyle name="_MBT管理圖表-9410_合併管理報表-9503-ellisa_合併管理報表-9510_提供TFN 9604 CFO報告檔(財測更新版)_提供TFN 9609CFO報告檔(FIXED新格式)-不含TTN" xfId="891"/>
    <cellStyle name="_MBT管理圖表-9410_合併管理報表-9503-ellisa_合併管理報表-9510_提供TFN 9604 CFO報告檔(財測更新版)_語音及數據價量資訊-更新" xfId="892"/>
    <cellStyle name="_MBT管理圖表-9410_合併管理報表-9503-ellisa_合併管理報表-9510_語音及數據價量資訊-更新" xfId="893"/>
    <cellStyle name="_MBT管理圖表-9410_合併管理報表-9503-ellisa_合併管理報表-9511" xfId="894"/>
    <cellStyle name="_MBT管理圖表-9410_合併管理報表-9503-ellisa_合併管理報表-9511_提供TFN 9604 CFO報告檔(財測更新版)" xfId="895"/>
    <cellStyle name="_MBT管理圖表-9410_合併管理報表-9503-ellisa_合併管理報表-9511_提供TFN 9604 CFO報告檔(財測更新版)_Book1" xfId="896"/>
    <cellStyle name="_MBT管理圖表-9410_合併管理報表-9503-ellisa_合併管理報表-9511_提供TFN 9604 CFO報告檔(財測更新版)_Book2" xfId="897"/>
    <cellStyle name="_MBT管理圖表-9410_合併管理報表-9503-ellisa_合併管理報表-9511_提供TFN 9604 CFO報告檔(財測更新版)_提供TFN 9606 CFO報告檔(FIXED)" xfId="898"/>
    <cellStyle name="_MBT管理圖表-9410_合併管理報表-9503-ellisa_合併管理報表-9511_提供TFN 9604 CFO報告檔(財測更新版)_提供TFN 9607 CFO報告檔(FIXED)-new" xfId="899"/>
    <cellStyle name="_MBT管理圖表-9410_合併管理報表-9503-ellisa_合併管理報表-9511_提供TFN 9604 CFO報告檔(財測更新版)_提供TFN 9608CFO報告檔(FIXED新格式)" xfId="900"/>
    <cellStyle name="_MBT管理圖表-9410_合併管理報表-9503-ellisa_合併管理報表-9511_提供TFN 9604 CFO報告檔(財測更新版)_提供TFN 9609CFO報告檔(FIXED新格式)" xfId="901"/>
    <cellStyle name="_MBT管理圖表-9410_合併管理報表-9503-ellisa_合併管理報表-9511_提供TFN 9604 CFO報告檔(財測更新版)_提供TFN 9609CFO報告檔(FIXED新格式)-不含TTN" xfId="902"/>
    <cellStyle name="_MBT管理圖表-9410_合併管理報表-9503-ellisa_合併管理報表-9511_提供TFN 9604 CFO報告檔(財測更新版)_語音及數據價量資訊-更新" xfId="903"/>
    <cellStyle name="_MBT管理圖表-9410_合併管理報表-9503-ellisa_合併管理報表-9511_語音及數據價量資訊-更新" xfId="904"/>
    <cellStyle name="_MBT管理圖表-9410_合併管理報表-9503-ellisa_合併管理報表-9512" xfId="905"/>
    <cellStyle name="_MBT管理圖表-9410_合併管理報表-9503-ellisa_合併管理報表-9512_提供TFN 9604 CFO報告檔(財測更新版)" xfId="906"/>
    <cellStyle name="_MBT管理圖表-9410_合併管理報表-9503-ellisa_合併管理報表-9512_提供TFN 9604 CFO報告檔(財測更新版)_Book1" xfId="907"/>
    <cellStyle name="_MBT管理圖表-9410_合併管理報表-9503-ellisa_合併管理報表-9512_提供TFN 9604 CFO報告檔(財測更新版)_Book2" xfId="908"/>
    <cellStyle name="_MBT管理圖表-9410_合併管理報表-9503-ellisa_合併管理報表-9512_提供TFN 9604 CFO報告檔(財測更新版)_提供TFN 9606 CFO報告檔(FIXED)" xfId="909"/>
    <cellStyle name="_MBT管理圖表-9410_合併管理報表-9503-ellisa_合併管理報表-9512_提供TFN 9604 CFO報告檔(財測更新版)_提供TFN 9607 CFO報告檔(FIXED)-new" xfId="910"/>
    <cellStyle name="_MBT管理圖表-9410_合併管理報表-9503-ellisa_合併管理報表-9512_提供TFN 9604 CFO報告檔(財測更新版)_提供TFN 9608CFO報告檔(FIXED新格式)" xfId="911"/>
    <cellStyle name="_MBT管理圖表-9410_合併管理報表-9503-ellisa_合併管理報表-9512_提供TFN 9604 CFO報告檔(財測更新版)_提供TFN 9609CFO報告檔(FIXED新格式)" xfId="912"/>
    <cellStyle name="_MBT管理圖表-9410_合併管理報表-9503-ellisa_合併管理報表-9512_提供TFN 9604 CFO報告檔(財測更新版)_提供TFN 9609CFO報告檔(FIXED新格式)-不含TTN" xfId="913"/>
    <cellStyle name="_MBT管理圖表-9410_合併管理報表-9503-ellisa_合併管理報表-9512_提供TFN 9604 CFO報告檔(財測更新版)_語音及數據價量資訊-更新" xfId="914"/>
    <cellStyle name="_MBT管理圖表-9410_合併管理報表-9503-ellisa_合併管理報表-9512_語音及數據價量資訊-更新" xfId="915"/>
    <cellStyle name="_MBT管理圖表-9410_合併管理報表-9503-ellisa_季別-損益細項分析" xfId="916"/>
    <cellStyle name="_MBT管理圖表-9410_合併管理報表-9503-ellisa_季別-損益細項分析_提供TFN 9604 CFO報告檔(財測更新版)" xfId="917"/>
    <cellStyle name="_MBT管理圖表-9410_合併管理報表-9503-ellisa_季別-損益細項分析_提供TFN 9604 CFO報告檔(財測更新版)_Book1" xfId="918"/>
    <cellStyle name="_MBT管理圖表-9410_合併管理報表-9503-ellisa_季別-損益細項分析_提供TFN 9604 CFO報告檔(財測更新版)_Book2" xfId="919"/>
    <cellStyle name="_MBT管理圖表-9410_合併管理報表-9503-ellisa_季別-損益細項分析_提供TFN 9604 CFO報告檔(財測更新版)_提供TFN 9606 CFO報告檔(FIXED)" xfId="920"/>
    <cellStyle name="_MBT管理圖表-9410_合併管理報表-9503-ellisa_季別-損益細項分析_提供TFN 9604 CFO報告檔(財測更新版)_提供TFN 9607 CFO報告檔(FIXED)-new" xfId="921"/>
    <cellStyle name="_MBT管理圖表-9410_合併管理報表-9503-ellisa_季別-損益細項分析_提供TFN 9604 CFO報告檔(財測更新版)_提供TFN 9608CFO報告檔(FIXED新格式)" xfId="922"/>
    <cellStyle name="_MBT管理圖表-9410_合併管理報表-9503-ellisa_季別-損益細項分析_提供TFN 9604 CFO報告檔(財測更新版)_提供TFN 9609CFO報告檔(FIXED新格式)" xfId="923"/>
    <cellStyle name="_MBT管理圖表-9410_合併管理報表-9503-ellisa_季別-損益細項分析_提供TFN 9604 CFO報告檔(財測更新版)_提供TFN 9609CFO報告檔(FIXED新格式)-不含TTN" xfId="924"/>
    <cellStyle name="_MBT管理圖表-9410_合併管理報表-9503-ellisa_季別-損益細項分析_提供TFN 9604 CFO報告檔(財測更新版)_語音及數據價量資訊-更新" xfId="925"/>
    <cellStyle name="_MBT管理圖表-9410_合併管理報表-9503-ellisa_季別-損益細項分析_語音及數據價量資訊-更新" xfId="926"/>
    <cellStyle name="_MBT管理圖表-9410_合併管理報表-9503-ellisa_提供TFN 9604 CFO報告檔(財測更新版)" xfId="927"/>
    <cellStyle name="_MBT管理圖表-9410_合併管理報表-9503-ellisa_提供TFN 9604 CFO報告檔(財測更新版)_Book1" xfId="928"/>
    <cellStyle name="_MBT管理圖表-9410_合併管理報表-9503-ellisa_提供TFN 9604 CFO報告檔(財測更新版)_Book2" xfId="929"/>
    <cellStyle name="_MBT管理圖表-9410_合併管理報表-9503-ellisa_提供TFN 9604 CFO報告檔(財測更新版)_提供TFN 9606 CFO報告檔(FIXED)" xfId="930"/>
    <cellStyle name="_MBT管理圖表-9410_合併管理報表-9503-ellisa_提供TFN 9604 CFO報告檔(財測更新版)_提供TFN 9607 CFO報告檔(FIXED)-new" xfId="931"/>
    <cellStyle name="_MBT管理圖表-9410_合併管理報表-9503-ellisa_提供TFN 9604 CFO報告檔(財測更新版)_提供TFN 9608CFO報告檔(FIXED新格式)" xfId="932"/>
    <cellStyle name="_MBT管理圖表-9410_合併管理報表-9503-ellisa_提供TFN 9604 CFO報告檔(財測更新版)_提供TFN 9609CFO報告檔(FIXED新格式)" xfId="933"/>
    <cellStyle name="_MBT管理圖表-9410_合併管理報表-9503-ellisa_提供TFN 9604 CFO報告檔(財測更新版)_提供TFN 9609CFO報告檔(FIXED新格式)-不含TTN" xfId="934"/>
    <cellStyle name="_MBT管理圖表-9410_合併管理報表-9503-ellisa_提供TFN 9604 CFO報告檔(財測更新版)_語音及數據價量資訊-更新" xfId="935"/>
    <cellStyle name="_MBT管理圖表-9410_合併管理報表-9503-ellisa_語音及數據價量資訊-更新" xfId="936"/>
    <cellStyle name="_MBT管理圖表-9410_提供TFN 9604 CFO報告檔(財測更新版)" xfId="937"/>
    <cellStyle name="_MBT管理圖表-9410_提供TFN 9604 CFO報告檔(財測更新版)_Book1" xfId="938"/>
    <cellStyle name="_MBT管理圖表-9410_提供TFN 9604 CFO報告檔(財測更新版)_Book2" xfId="939"/>
    <cellStyle name="_MBT管理圖表-9410_提供TFN 9604 CFO報告檔(財測更新版)_提供TFN 9606 CFO報告檔(FIXED)" xfId="940"/>
    <cellStyle name="_MBT管理圖表-9410_提供TFN 9604 CFO報告檔(財測更新版)_提供TFN 9607 CFO報告檔(FIXED)-new" xfId="941"/>
    <cellStyle name="_MBT管理圖表-9410_提供TFN 9604 CFO報告檔(財測更新版)_提供TFN 9608CFO報告檔(FIXED新格式)" xfId="942"/>
    <cellStyle name="_MBT管理圖表-9410_提供TFN 9604 CFO報告檔(財測更新版)_提供TFN 9609CFO報告檔(FIXED新格式)" xfId="943"/>
    <cellStyle name="_MBT管理圖表-9410_提供TFN 9604 CFO報告檔(財測更新版)_提供TFN 9609CFO報告檔(FIXED新格式)-不含TTN" xfId="944"/>
    <cellStyle name="_MBT管理圖表-9410_提供TFN 9604 CFO報告檔(財測更新版)_語音及數據價量資訊-更新" xfId="945"/>
    <cellStyle name="_MBT管理圖表-9410_新增報表" xfId="946"/>
    <cellStyle name="_MBT管理圖表-9410_新增報表_2007預算損益表" xfId="947"/>
    <cellStyle name="_MBT管理圖表-9410_新增報表_2007預算損益表_2007預算損益表" xfId="948"/>
    <cellStyle name="_MBT管理圖表-9410_新增報表_2007預算損益表_2007預算損益表_96年度財測-Q3~Q4" xfId="949"/>
    <cellStyle name="_MBT管理圖表-9410_新增報表_2007預算損益表_2007預算損益表_96年度財測-Q3~Q4(to acc) (3)" xfId="950"/>
    <cellStyle name="_MBT管理圖表-9410_新增報表_2007預算損益表_2007預算損益表_Q2財測-for Acc" xfId="951"/>
    <cellStyle name="_MBT管理圖表-9410_新增報表_2007預算損益表_2007預算損益表_Q2財測-for Acc5 3" xfId="952"/>
    <cellStyle name="_MBT管理圖表-9410_新增報表_2007預算損益表_2007預算損益表_Q2財測-for Acc5 3 (2)" xfId="953"/>
    <cellStyle name="_MBT管理圖表-9410_新增報表_2007預算損益表_2007預算損益表-0124" xfId="954"/>
    <cellStyle name="_MBT管理圖表-9410_新增報表_2007預算損益表_2007預算損益表-0124_96年度財測-Q3~Q4" xfId="955"/>
    <cellStyle name="_MBT管理圖表-9410_新增報表_2007預算損益表_2007預算損益表-0124_96年度財測-Q3~Q4(to acc) (3)" xfId="956"/>
    <cellStyle name="_MBT管理圖表-9410_新增報表_2007預算損益表_2007預算損益表-0124_Q2財測-for Acc" xfId="957"/>
    <cellStyle name="_MBT管理圖表-9410_新增報表_2007預算損益表_2007預算損益表-0124_Q2財測-for Acc5 3" xfId="958"/>
    <cellStyle name="_MBT管理圖表-9410_新增報表_2007預算損益表_2007預算損益表-0124_Q2財測-for Acc5 3 (2)" xfId="959"/>
    <cellStyle name="_MBT管理圖表-9410_新增報表_2007預算損益表_96年度財測-Q3~Q4" xfId="960"/>
    <cellStyle name="_MBT管理圖表-9410_新增報表_2007預算損益表_96年度財測-Q3~Q4(to acc) (3)" xfId="961"/>
    <cellStyle name="_MBT管理圖表-9410_新增報表_2007預算損益表_Q2財測-for Acc" xfId="962"/>
    <cellStyle name="_MBT管理圖表-9410_新增報表_2007預算損益表_Q2財測-for Acc5 3" xfId="963"/>
    <cellStyle name="_MBT管理圖表-9410_新增報表_2007預算損益表_Q2財測-for Acc5 3 (2)" xfId="964"/>
    <cellStyle name="_MBT管理圖表-9410_新增報表_2007預算損益表-2" xfId="965"/>
    <cellStyle name="_MBT管理圖表-9410_新增報表_2007預算損益表-2_2007預算損益表" xfId="966"/>
    <cellStyle name="_MBT管理圖表-9410_新增報表_2007預算損益表-2_2007預算損益表_96年度財測-Q3~Q4" xfId="967"/>
    <cellStyle name="_MBT管理圖表-9410_新增報表_2007預算損益表-2_2007預算損益表_96年度財測-Q3~Q4(to acc) (3)" xfId="968"/>
    <cellStyle name="_MBT管理圖表-9410_新增報表_2007預算損益表-2_2007預算損益表_Q2財測-for Acc" xfId="969"/>
    <cellStyle name="_MBT管理圖表-9410_新增報表_2007預算損益表-2_2007預算損益表_Q2財測-for Acc5 3" xfId="970"/>
    <cellStyle name="_MBT管理圖表-9410_新增報表_2007預算損益表-2_2007預算損益表_Q2財測-for Acc5 3 (2)" xfId="971"/>
    <cellStyle name="_MBT管理圖表-9410_新增報表_2007預算損益表-2_2007預算損益表-0124" xfId="972"/>
    <cellStyle name="_MBT管理圖表-9410_新增報表_2007預算損益表-2_2007預算損益表-0124_96年度財測-Q3~Q4" xfId="973"/>
    <cellStyle name="_MBT管理圖表-9410_新增報表_2007預算損益表-2_2007預算損益表-0124_96年度財測-Q3~Q4(to acc) (3)" xfId="974"/>
    <cellStyle name="_MBT管理圖表-9410_新增報表_2007預算損益表-2_2007預算損益表-0124_Q2財測-for Acc" xfId="975"/>
    <cellStyle name="_MBT管理圖表-9410_新增報表_2007預算損益表-2_2007預算損益表-0124_Q2財測-for Acc5 3" xfId="976"/>
    <cellStyle name="_MBT管理圖表-9410_新增報表_2007預算損益表-2_2007預算損益表-0124_Q2財測-for Acc5 3 (2)" xfId="977"/>
    <cellStyle name="_MBT管理圖表-9410_新增報表_2007預算損益表-2_96年度財測-Q3~Q4" xfId="978"/>
    <cellStyle name="_MBT管理圖表-9410_新增報表_2007預算損益表-2_96年度財測-Q3~Q4(to acc) (3)" xfId="979"/>
    <cellStyle name="_MBT管理圖表-9410_新增報表_2007預算損益表-2_Q2財測-for Acc" xfId="980"/>
    <cellStyle name="_MBT管理圖表-9410_新增報表_2007預算損益表-2_Q2財測-for Acc5 3" xfId="981"/>
    <cellStyle name="_MBT管理圖表-9410_新增報表_2007預算損益表-2_Q2財測-for Acc5 3 (2)" xfId="982"/>
    <cellStyle name="_MBT管理圖表-9410_新增報表_9503合併圖表-暫結" xfId="983"/>
    <cellStyle name="_MBT管理圖表-9410_新增報表_9503合併圖表-暫結_提供TFN 9604 CFO報告檔(財測更新版)" xfId="984"/>
    <cellStyle name="_MBT管理圖表-9410_新增報表_9503合併圖表-暫結_提供TFN 9604 CFO報告檔(財測更新版)_Book1" xfId="985"/>
    <cellStyle name="_MBT管理圖表-9410_新增報表_9503合併圖表-暫結_提供TFN 9604 CFO報告檔(財測更新版)_Book2" xfId="986"/>
    <cellStyle name="_MBT管理圖表-9410_新增報表_9503合併圖表-暫結_提供TFN 9604 CFO報告檔(財測更新版)_提供TFN 9606 CFO報告檔(FIXED)" xfId="987"/>
    <cellStyle name="_MBT管理圖表-9410_新增報表_9503合併圖表-暫結_提供TFN 9604 CFO報告檔(財測更新版)_提供TFN 9607 CFO報告檔(FIXED)-new" xfId="988"/>
    <cellStyle name="_MBT管理圖表-9410_新增報表_9503合併圖表-暫結_提供TFN 9604 CFO報告檔(財測更新版)_提供TFN 9608CFO報告檔(FIXED新格式)" xfId="989"/>
    <cellStyle name="_MBT管理圖表-9410_新增報表_9503合併圖表-暫結_提供TFN 9604 CFO報告檔(財測更新版)_提供TFN 9609CFO報告檔(FIXED新格式)" xfId="990"/>
    <cellStyle name="_MBT管理圖表-9410_新增報表_9503合併圖表-暫結_提供TFN 9604 CFO報告檔(財測更新版)_提供TFN 9609CFO報告檔(FIXED新格式)-不含TTN" xfId="991"/>
    <cellStyle name="_MBT管理圖表-9410_新增報表_9503合併圖表-暫結_提供TFN 9604 CFO報告檔(財測更新版)_語音及數據價量資訊-更新" xfId="992"/>
    <cellStyle name="_MBT管理圖表-9410_新增報表_9503合併圖表-暫結_語音及數據價量資訊-更新" xfId="993"/>
    <cellStyle name="_MBT管理圖表-9410_新增報表_9503合併圖表-暫結-TO處長" xfId="994"/>
    <cellStyle name="_MBT管理圖表-9410_新增報表_9503合併圖表-暫結-TO處長_2007預算損益表" xfId="995"/>
    <cellStyle name="_MBT管理圖表-9410_新增報表_9503合併圖表-暫結-TO處長_2007預算損益表_2007預算損益表" xfId="996"/>
    <cellStyle name="_MBT管理圖表-9410_新增報表_9503合併圖表-暫結-TO處長_2007預算損益表_2007預算損益表_96年度財測-Q3~Q4" xfId="997"/>
    <cellStyle name="_MBT管理圖表-9410_新增報表_9503合併圖表-暫結-TO處長_2007預算損益表_2007預算損益表_96年度財測-Q3~Q4(to acc) (3)" xfId="998"/>
    <cellStyle name="_MBT管理圖表-9410_新增報表_9503合併圖表-暫結-TO處長_2007預算損益表_2007預算損益表_Q2財測-for Acc" xfId="999"/>
    <cellStyle name="_MBT管理圖表-9410_新增報表_9503合併圖表-暫結-TO處長_2007預算損益表_2007預算損益表_Q2財測-for Acc5 3" xfId="1000"/>
    <cellStyle name="_MBT管理圖表-9410_新增報表_9503合併圖表-暫結-TO處長_2007預算損益表_2007預算損益表_Q2財測-for Acc5 3 (2)" xfId="1001"/>
    <cellStyle name="_MBT管理圖表-9410_新增報表_9503合併圖表-暫結-TO處長_2007預算損益表_2007預算損益表-0124" xfId="1002"/>
    <cellStyle name="_MBT管理圖表-9410_新增報表_9503合併圖表-暫結-TO處長_2007預算損益表_2007預算損益表-0124_96年度財測-Q3~Q4" xfId="1003"/>
    <cellStyle name="_MBT管理圖表-9410_新增報表_9503合併圖表-暫結-TO處長_2007預算損益表_2007預算損益表-0124_96年度財測-Q3~Q4(to acc) (3)" xfId="1004"/>
    <cellStyle name="_MBT管理圖表-9410_新增報表_9503合併圖表-暫結-TO處長_2007預算損益表_2007預算損益表-0124_Q2財測-for Acc" xfId="1005"/>
    <cellStyle name="_MBT管理圖表-9410_新增報表_9503合併圖表-暫結-TO處長_2007預算損益表_2007預算損益表-0124_Q2財測-for Acc5 3" xfId="1006"/>
    <cellStyle name="_MBT管理圖表-9410_新增報表_9503合併圖表-暫結-TO處長_2007預算損益表_2007預算損益表-0124_Q2財測-for Acc5 3 (2)" xfId="1007"/>
    <cellStyle name="_MBT管理圖表-9410_新增報表_9503合併圖表-暫結-TO處長_2007預算損益表_96年度財測-Q3~Q4" xfId="1008"/>
    <cellStyle name="_MBT管理圖表-9410_新增報表_9503合併圖表-暫結-TO處長_2007預算損益表_96年度財測-Q3~Q4(to acc) (3)" xfId="1009"/>
    <cellStyle name="_MBT管理圖表-9410_新增報表_9503合併圖表-暫結-TO處長_2007預算損益表_Q2財測-for Acc" xfId="1010"/>
    <cellStyle name="_MBT管理圖表-9410_新增報表_9503合併圖表-暫結-TO處長_2007預算損益表_Q2財測-for Acc5 3" xfId="1011"/>
    <cellStyle name="_MBT管理圖表-9410_新增報表_9503合併圖表-暫結-TO處長_2007預算損益表_Q2財測-for Acc5 3 (2)" xfId="1012"/>
    <cellStyle name="_MBT管理圖表-9410_新增報表_9503合併圖表-暫結-TO處長_2007預算損益表-2" xfId="1013"/>
    <cellStyle name="_MBT管理圖表-9410_新增報表_9503合併圖表-暫結-TO處長_2007預算損益表-2_2007預算損益表" xfId="1014"/>
    <cellStyle name="_MBT管理圖表-9410_新增報表_9503合併圖表-暫結-TO處長_2007預算損益表-2_2007預算損益表_96年度財測-Q3~Q4" xfId="1015"/>
    <cellStyle name="_MBT管理圖表-9410_新增報表_9503合併圖表-暫結-TO處長_2007預算損益表-2_2007預算損益表_96年度財測-Q3~Q4(to acc) (3)" xfId="1016"/>
    <cellStyle name="_MBT管理圖表-9410_新增報表_9503合併圖表-暫結-TO處長_2007預算損益表-2_2007預算損益表_Q2財測-for Acc" xfId="1017"/>
    <cellStyle name="_MBT管理圖表-9410_新增報表_9503合併圖表-暫結-TO處長_2007預算損益表-2_2007預算損益表_Q2財測-for Acc5 3" xfId="1018"/>
    <cellStyle name="_MBT管理圖表-9410_新增報表_9503合併圖表-暫結-TO處長_2007預算損益表-2_2007預算損益表_Q2財測-for Acc5 3 (2)" xfId="1019"/>
    <cellStyle name="_MBT管理圖表-9410_新增報表_9503合併圖表-暫結-TO處長_2007預算損益表-2_2007預算損益表-0124" xfId="1020"/>
    <cellStyle name="_MBT管理圖表-9410_新增報表_9503合併圖表-暫結-TO處長_2007預算損益表-2_2007預算損益表-0124_96年度財測-Q3~Q4" xfId="1021"/>
    <cellStyle name="_MBT管理圖表-9410_新增報表_9503合併圖表-暫結-TO處長_2007預算損益表-2_2007預算損益表-0124_96年度財測-Q3~Q4(to acc) (3)" xfId="1022"/>
    <cellStyle name="_MBT管理圖表-9410_新增報表_9503合併圖表-暫結-TO處長_2007預算損益表-2_2007預算損益表-0124_Q2財測-for Acc" xfId="1023"/>
    <cellStyle name="_MBT管理圖表-9410_新增報表_9503合併圖表-暫結-TO處長_2007預算損益表-2_2007預算損益表-0124_Q2財測-for Acc5 3" xfId="1024"/>
    <cellStyle name="_MBT管理圖表-9410_新增報表_9503合併圖表-暫結-TO處長_2007預算損益表-2_2007預算損益表-0124_Q2財測-for Acc5 3 (2)" xfId="1025"/>
    <cellStyle name="_MBT管理圖表-9410_新增報表_9503合併圖表-暫結-TO處長_2007預算損益表-2_96年度財測-Q3~Q4" xfId="1026"/>
    <cellStyle name="_MBT管理圖表-9410_新增報表_9503合併圖表-暫結-TO處長_2007預算損益表-2_96年度財測-Q3~Q4(to acc) (3)" xfId="1027"/>
    <cellStyle name="_MBT管理圖表-9410_新增報表_9503合併圖表-暫結-TO處長_2007預算損益表-2_Q2財測-for Acc" xfId="1028"/>
    <cellStyle name="_MBT管理圖表-9410_新增報表_9503合併圖表-暫結-TO處長_2007預算損益表-2_Q2財測-for Acc5 3" xfId="1029"/>
    <cellStyle name="_MBT管理圖表-9410_新增報表_9503合併圖表-暫結-TO處長_2007預算損益表-2_Q2財測-for Acc5 3 (2)" xfId="1030"/>
    <cellStyle name="_MBT管理圖表-9410_新增報表_9503合併圖表-暫結-TO處長_96年度財測-Q3~Q4" xfId="1031"/>
    <cellStyle name="_MBT管理圖表-9410_新增報表_9503合併圖表-暫結-TO處長_96年度財測-Q3~Q4(to acc) (3)" xfId="1032"/>
    <cellStyle name="_MBT管理圖表-9410_新增報表_9503合併圖表-暫結-TO處長_Q2財測-for Acc" xfId="1033"/>
    <cellStyle name="_MBT管理圖表-9410_新增報表_9503合併圖表-暫結-TO處長_Q2財測-for Acc5 3" xfId="1034"/>
    <cellStyle name="_MBT管理圖表-9410_新增報表_9503合併圖表-暫結-TO處長_Q2財測-for Acc5 3 (2)" xfId="1035"/>
    <cellStyle name="_MBT管理圖表-9410_新增報表_9503合併圖表-暫結-TO處長_提供TFN 9604 CFO報告檔(財測更新版)" xfId="1036"/>
    <cellStyle name="_MBT管理圖表-9410_新增報表_9503合併圖表-暫結-TO處長_提供TFN 9604 CFO報告檔(財測更新版)_Book1" xfId="1037"/>
    <cellStyle name="_MBT管理圖表-9410_新增報表_9503合併圖表-暫結-TO處長_提供TFN 9604 CFO報告檔(財測更新版)_Book2" xfId="1038"/>
    <cellStyle name="_MBT管理圖表-9410_新增報表_9503合併圖表-暫結-TO處長_提供TFN 9604 CFO報告檔(財測更新版)_提供TFN 9606 CFO報告檔(FIXED)" xfId="1039"/>
    <cellStyle name="_MBT管理圖表-9410_新增報表_9503合併圖表-暫結-TO處長_提供TFN 9604 CFO報告檔(財測更新版)_提供TFN 9607 CFO報告檔(FIXED)-new" xfId="1040"/>
    <cellStyle name="_MBT管理圖表-9410_新增報表_9503合併圖表-暫結-TO處長_提供TFN 9604 CFO報告檔(財測更新版)_提供TFN 9608CFO報告檔(FIXED新格式)" xfId="1041"/>
    <cellStyle name="_MBT管理圖表-9410_新增報表_9503合併圖表-暫結-TO處長_提供TFN 9604 CFO報告檔(財測更新版)_提供TFN 9609CFO報告檔(FIXED新格式)" xfId="1042"/>
    <cellStyle name="_MBT管理圖表-9410_新增報表_9503合併圖表-暫結-TO處長_提供TFN 9604 CFO報告檔(財測更新版)_提供TFN 9609CFO報告檔(FIXED新格式)-不含TTN" xfId="1043"/>
    <cellStyle name="_MBT管理圖表-9410_新增報表_9503合併圖表-暫結-TO處長_提供TFN 9604 CFO報告檔(財測更新版)_語音及數據價量資訊-更新" xfId="1044"/>
    <cellStyle name="_MBT管理圖表-9410_新增報表_9503合併圖表-暫結-TO處長_語音及數據價量資訊-更新" xfId="1045"/>
    <cellStyle name="_MBT管理圖表-9410_新增報表_950406-9503合併圖表-暫結-TO處長" xfId="1046"/>
    <cellStyle name="_MBT管理圖表-9410_新增報表_950406-9503合併圖表-暫結-TO處長_2007預算損益表" xfId="1047"/>
    <cellStyle name="_MBT管理圖表-9410_新增報表_950406-9503合併圖表-暫結-TO處長_2007預算損益表_2007預算損益表" xfId="1048"/>
    <cellStyle name="_MBT管理圖表-9410_新增報表_950406-9503合併圖表-暫結-TO處長_2007預算損益表_2007預算損益表_96年度財測-Q3~Q4" xfId="1049"/>
    <cellStyle name="_MBT管理圖表-9410_新增報表_950406-9503合併圖表-暫結-TO處長_2007預算損益表_2007預算損益表_96年度財測-Q3~Q4(to acc) (3)" xfId="1050"/>
    <cellStyle name="_MBT管理圖表-9410_新增報表_950406-9503合併圖表-暫結-TO處長_2007預算損益表_2007預算損益表_Q2財測-for Acc" xfId="1051"/>
    <cellStyle name="_MBT管理圖表-9410_新增報表_950406-9503合併圖表-暫結-TO處長_2007預算損益表_2007預算損益表_Q2財測-for Acc5 3" xfId="1052"/>
    <cellStyle name="_MBT管理圖表-9410_新增報表_950406-9503合併圖表-暫結-TO處長_2007預算損益表_2007預算損益表_Q2財測-for Acc5 3 (2)" xfId="1053"/>
    <cellStyle name="_MBT管理圖表-9410_新增報表_950406-9503合併圖表-暫結-TO處長_2007預算損益表_2007預算損益表-0124" xfId="1054"/>
    <cellStyle name="_MBT管理圖表-9410_新增報表_950406-9503合併圖表-暫結-TO處長_2007預算損益表_2007預算損益表-0124_96年度財測-Q3~Q4" xfId="1055"/>
    <cellStyle name="_MBT管理圖表-9410_新增報表_950406-9503合併圖表-暫結-TO處長_2007預算損益表_2007預算損益表-0124_96年度財測-Q3~Q4(to acc) (3)" xfId="1056"/>
    <cellStyle name="_MBT管理圖表-9410_新增報表_950406-9503合併圖表-暫結-TO處長_2007預算損益表_2007預算損益表-0124_Q2財測-for Acc" xfId="1057"/>
    <cellStyle name="_MBT管理圖表-9410_新增報表_950406-9503合併圖表-暫結-TO處長_2007預算損益表_2007預算損益表-0124_Q2財測-for Acc5 3" xfId="1058"/>
    <cellStyle name="_MBT管理圖表-9410_新增報表_950406-9503合併圖表-暫結-TO處長_2007預算損益表_2007預算損益表-0124_Q2財測-for Acc5 3 (2)" xfId="1059"/>
    <cellStyle name="_MBT管理圖表-9410_新增報表_950406-9503合併圖表-暫結-TO處長_2007預算損益表_96年度財測-Q3~Q4" xfId="1060"/>
    <cellStyle name="_MBT管理圖表-9410_新增報表_950406-9503合併圖表-暫結-TO處長_2007預算損益表_96年度財測-Q3~Q4(to acc) (3)" xfId="1061"/>
    <cellStyle name="_MBT管理圖表-9410_新增報表_950406-9503合併圖表-暫結-TO處長_2007預算損益表_Q2財測-for Acc" xfId="1062"/>
    <cellStyle name="_MBT管理圖表-9410_新增報表_950406-9503合併圖表-暫結-TO處長_2007預算損益表_Q2財測-for Acc5 3" xfId="1063"/>
    <cellStyle name="_MBT管理圖表-9410_新增報表_950406-9503合併圖表-暫結-TO處長_2007預算損益表_Q2財測-for Acc5 3 (2)" xfId="1064"/>
    <cellStyle name="_MBT管理圖表-9410_新增報表_950406-9503合併圖表-暫結-TO處長_2007預算損益表-2" xfId="1065"/>
    <cellStyle name="_MBT管理圖表-9410_新增報表_950406-9503合併圖表-暫結-TO處長_2007預算損益表-2_2007預算損益表" xfId="1066"/>
    <cellStyle name="_MBT管理圖表-9410_新增報表_950406-9503合併圖表-暫結-TO處長_2007預算損益表-2_2007預算損益表_96年度財測-Q3~Q4" xfId="1067"/>
    <cellStyle name="_MBT管理圖表-9410_新增報表_950406-9503合併圖表-暫結-TO處長_2007預算損益表-2_2007預算損益表_96年度財測-Q3~Q4(to acc) (3)" xfId="1068"/>
    <cellStyle name="_MBT管理圖表-9410_新增報表_950406-9503合併圖表-暫結-TO處長_2007預算損益表-2_2007預算損益表_Q2財測-for Acc" xfId="1069"/>
    <cellStyle name="_MBT管理圖表-9410_新增報表_950406-9503合併圖表-暫結-TO處長_2007預算損益表-2_2007預算損益表_Q2財測-for Acc5 3" xfId="1070"/>
    <cellStyle name="_MBT管理圖表-9410_新增報表_950406-9503合併圖表-暫結-TO處長_2007預算損益表-2_2007預算損益表_Q2財測-for Acc5 3 (2)" xfId="1071"/>
    <cellStyle name="_MBT管理圖表-9410_新增報表_950406-9503合併圖表-暫結-TO處長_2007預算損益表-2_2007預算損益表-0124" xfId="1072"/>
    <cellStyle name="_MBT管理圖表-9410_新增報表_950406-9503合併圖表-暫結-TO處長_2007預算損益表-2_2007預算損益表-0124_96年度財測-Q3~Q4" xfId="1073"/>
    <cellStyle name="_MBT管理圖表-9410_新增報表_950406-9503合併圖表-暫結-TO處長_2007預算損益表-2_2007預算損益表-0124_96年度財測-Q3~Q4(to acc) (3)" xfId="1074"/>
    <cellStyle name="_MBT管理圖表-9410_新增報表_950406-9503合併圖表-暫結-TO處長_2007預算損益表-2_2007預算損益表-0124_Q2財測-for Acc" xfId="1075"/>
    <cellStyle name="_MBT管理圖表-9410_新增報表_950406-9503合併圖表-暫結-TO處長_2007預算損益表-2_2007預算損益表-0124_Q2財測-for Acc5 3" xfId="1076"/>
    <cellStyle name="_MBT管理圖表-9410_新增報表_950406-9503合併圖表-暫結-TO處長_2007預算損益表-2_2007預算損益表-0124_Q2財測-for Acc5 3 (2)" xfId="1077"/>
    <cellStyle name="_MBT管理圖表-9410_新增報表_950406-9503合併圖表-暫結-TO處長_2007預算損益表-2_96年度財測-Q3~Q4" xfId="1078"/>
    <cellStyle name="_MBT管理圖表-9410_新增報表_950406-9503合併圖表-暫結-TO處長_2007預算損益表-2_96年度財測-Q3~Q4(to acc) (3)" xfId="1079"/>
    <cellStyle name="_MBT管理圖表-9410_新增報表_950406-9503合併圖表-暫結-TO處長_2007預算損益表-2_Q2財測-for Acc" xfId="1080"/>
    <cellStyle name="_MBT管理圖表-9410_新增報表_950406-9503合併圖表-暫結-TO處長_2007預算損益表-2_Q2財測-for Acc5 3" xfId="1081"/>
    <cellStyle name="_MBT管理圖表-9410_新增報表_950406-9503合併圖表-暫結-TO處長_2007預算損益表-2_Q2財測-for Acc5 3 (2)" xfId="1082"/>
    <cellStyle name="_MBT管理圖表-9410_新增報表_950406-9503合併圖表-暫結-TO處長_96年度財測-Q3~Q4" xfId="1083"/>
    <cellStyle name="_MBT管理圖表-9410_新增報表_950406-9503合併圖表-暫結-TO處長_96年度財測-Q3~Q4(to acc) (3)" xfId="1084"/>
    <cellStyle name="_MBT管理圖表-9410_新增報表_950406-9503合併圖表-暫結-TO處長_Q2財測-for Acc" xfId="1085"/>
    <cellStyle name="_MBT管理圖表-9410_新增報表_950406-9503合併圖表-暫結-TO處長_Q2財測-for Acc5 3" xfId="1086"/>
    <cellStyle name="_MBT管理圖表-9410_新增報表_950406-9503合併圖表-暫結-TO處長_Q2財測-for Acc5 3 (2)" xfId="1087"/>
    <cellStyle name="_MBT管理圖表-9410_新增報表_950406-9503合併圖表-暫結-TO處長_提供TFN 9604 CFO報告檔(財測更新版)" xfId="1088"/>
    <cellStyle name="_MBT管理圖表-9410_新增報表_950406-9503合併圖表-暫結-TO處長_提供TFN 9604 CFO報告檔(財測更新版)_Book1" xfId="1089"/>
    <cellStyle name="_MBT管理圖表-9410_新增報表_950406-9503合併圖表-暫結-TO處長_提供TFN 9604 CFO報告檔(財測更新版)_Book2" xfId="1090"/>
    <cellStyle name="_MBT管理圖表-9410_新增報表_950406-9503合併圖表-暫結-TO處長_提供TFN 9604 CFO報告檔(財測更新版)_提供TFN 9606 CFO報告檔(FIXED)" xfId="1091"/>
    <cellStyle name="_MBT管理圖表-9410_新增報表_950406-9503合併圖表-暫結-TO處長_提供TFN 9604 CFO報告檔(財測更新版)_提供TFN 9607 CFO報告檔(FIXED)-new" xfId="1092"/>
    <cellStyle name="_MBT管理圖表-9410_新增報表_950406-9503合併圖表-暫結-TO處長_提供TFN 9604 CFO報告檔(財測更新版)_提供TFN 9608CFO報告檔(FIXED新格式)" xfId="1093"/>
    <cellStyle name="_MBT管理圖表-9410_新增報表_950406-9503合併圖表-暫結-TO處長_提供TFN 9604 CFO報告檔(財測更新版)_提供TFN 9609CFO報告檔(FIXED新格式)" xfId="1094"/>
    <cellStyle name="_MBT管理圖表-9410_新增報表_950406-9503合併圖表-暫結-TO處長_提供TFN 9604 CFO報告檔(財測更新版)_提供TFN 9609CFO報告檔(FIXED新格式)-不含TTN" xfId="1095"/>
    <cellStyle name="_MBT管理圖表-9410_新增報表_950406-9503合併圖表-暫結-TO處長_提供TFN 9604 CFO報告檔(財測更新版)_語音及數據價量資訊-更新" xfId="1096"/>
    <cellStyle name="_MBT管理圖表-9410_新增報表_950406-9503合併圖表-暫結-TO處長_語音及數據價量資訊-更新" xfId="1097"/>
    <cellStyle name="_MBT管理圖表-9410_新增報表_9504合併圖表-暫結-新增圖表" xfId="1098"/>
    <cellStyle name="_MBT管理圖表-9410_新增報表_9504合併圖表-暫結-新增圖表_提供TFN 9604 CFO報告檔(財測更新版)" xfId="1099"/>
    <cellStyle name="_MBT管理圖表-9410_新增報表_9504合併圖表-暫結-新增圖表_提供TFN 9604 CFO報告檔(財測更新版)_Book1" xfId="1100"/>
    <cellStyle name="_MBT管理圖表-9410_新增報表_9504合併圖表-暫結-新增圖表_提供TFN 9604 CFO報告檔(財測更新版)_Book2" xfId="1101"/>
    <cellStyle name="_MBT管理圖表-9410_新增報表_9504合併圖表-暫結-新增圖表_提供TFN 9604 CFO報告檔(財測更新版)_提供TFN 9606 CFO報告檔(FIXED)" xfId="1102"/>
    <cellStyle name="_MBT管理圖表-9410_新增報表_9504合併圖表-暫結-新增圖表_提供TFN 9604 CFO報告檔(財測更新版)_提供TFN 9607 CFO報告檔(FIXED)-new" xfId="1103"/>
    <cellStyle name="_MBT管理圖表-9410_新增報表_9504合併圖表-暫結-新增圖表_提供TFN 9604 CFO報告檔(財測更新版)_提供TFN 9608CFO報告檔(FIXED新格式)" xfId="1104"/>
    <cellStyle name="_MBT管理圖表-9410_新增報表_9504合併圖表-暫結-新增圖表_提供TFN 9604 CFO報告檔(財測更新版)_提供TFN 9609CFO報告檔(FIXED新格式)" xfId="1105"/>
    <cellStyle name="_MBT管理圖表-9410_新增報表_9504合併圖表-暫結-新增圖表_提供TFN 9604 CFO報告檔(財測更新版)_提供TFN 9609CFO報告檔(FIXED新格式)-不含TTN" xfId="1106"/>
    <cellStyle name="_MBT管理圖表-9410_新增報表_9504合併圖表-暫結-新增圖表_提供TFN 9604 CFO報告檔(財測更新版)_語音及數據價量資訊-更新" xfId="1107"/>
    <cellStyle name="_MBT管理圖表-9410_新增報表_9504合併圖表-暫結-新增圖表_語音及數據價量資訊-更新" xfId="1108"/>
    <cellStyle name="_MBT管理圖表-9410_新增報表_96年度財測-Q3~Q4" xfId="1109"/>
    <cellStyle name="_MBT管理圖表-9410_新增報表_96年度財測-Q3~Q4(to acc) (3)" xfId="1110"/>
    <cellStyle name="_MBT管理圖表-9410_新增報表_Q2財測-for Acc" xfId="1111"/>
    <cellStyle name="_MBT管理圖表-9410_新增報表_Q2財測-for Acc5 3" xfId="1112"/>
    <cellStyle name="_MBT管理圖表-9410_新增報表_Q2財測-for Acc5 3 (2)" xfId="1113"/>
    <cellStyle name="_MBT管理圖表-9410_新增報表_提供TFN 9604 CFO報告檔(財測更新版)" xfId="1114"/>
    <cellStyle name="_MBT管理圖表-9410_新增報表_提供TFN 9604 CFO報告檔(財測更新版)_Book1" xfId="1115"/>
    <cellStyle name="_MBT管理圖表-9410_新增報表_提供TFN 9604 CFO報告檔(財測更新版)_Book2" xfId="1116"/>
    <cellStyle name="_MBT管理圖表-9410_新增報表_提供TFN 9604 CFO報告檔(財測更新版)_提供TFN 9606 CFO報告檔(FIXED)" xfId="1117"/>
    <cellStyle name="_MBT管理圖表-9410_新增報表_提供TFN 9604 CFO報告檔(財測更新版)_提供TFN 9607 CFO報告檔(FIXED)-new" xfId="1118"/>
    <cellStyle name="_MBT管理圖表-9410_新增報表_提供TFN 9604 CFO報告檔(財測更新版)_提供TFN 9608CFO報告檔(FIXED新格式)" xfId="1119"/>
    <cellStyle name="_MBT管理圖表-9410_新增報表_提供TFN 9604 CFO報告檔(財測更新版)_提供TFN 9609CFO報告檔(FIXED新格式)" xfId="1120"/>
    <cellStyle name="_MBT管理圖表-9410_新增報表_提供TFN 9604 CFO報告檔(財測更新版)_提供TFN 9609CFO報告檔(FIXED新格式)-不含TTN" xfId="1121"/>
    <cellStyle name="_MBT管理圖表-9410_新增報表_提供TFN 9604 CFO報告檔(財測更新版)_語音及數據價量資訊-更新" xfId="1122"/>
    <cellStyle name="_MBT管理圖表-9410_新增報表_複本 9507合併圖表-暫結1" xfId="1123"/>
    <cellStyle name="_MBT管理圖表-9410_新增報表_複本 9507合併圖表-暫結1_提供TFN 9604 CFO報告檔(財測更新版)" xfId="1124"/>
    <cellStyle name="_MBT管理圖表-9410_新增報表_複本 9507合併圖表-暫結1_提供TFN 9604 CFO報告檔(財測更新版)_Book1" xfId="1125"/>
    <cellStyle name="_MBT管理圖表-9410_新增報表_複本 9507合併圖表-暫結1_提供TFN 9604 CFO報告檔(財測更新版)_Book2" xfId="1126"/>
    <cellStyle name="_MBT管理圖表-9410_新增報表_複本 9507合併圖表-暫結1_提供TFN 9604 CFO報告檔(財測更新版)_提供TFN 9606 CFO報告檔(FIXED)" xfId="1127"/>
    <cellStyle name="_MBT管理圖表-9410_新增報表_複本 9507合併圖表-暫結1_提供TFN 9604 CFO報告檔(財測更新版)_提供TFN 9607 CFO報告檔(FIXED)-new" xfId="1128"/>
    <cellStyle name="_MBT管理圖表-9410_新增報表_複本 9507合併圖表-暫結1_提供TFN 9604 CFO報告檔(財測更新版)_提供TFN 9608CFO報告檔(FIXED新格式)" xfId="1129"/>
    <cellStyle name="_MBT管理圖表-9410_新增報表_複本 9507合併圖表-暫結1_提供TFN 9604 CFO報告檔(財測更新版)_提供TFN 9609CFO報告檔(FIXED新格式)" xfId="1130"/>
    <cellStyle name="_MBT管理圖表-9410_新增報表_複本 9507合併圖表-暫結1_提供TFN 9604 CFO報告檔(財測更新版)_提供TFN 9609CFO報告檔(FIXED新格式)-不含TTN" xfId="1131"/>
    <cellStyle name="_MBT管理圖表-9410_新增報表_複本 9507合併圖表-暫結1_提供TFN 9604 CFO報告檔(財測更新版)_語音及數據價量資訊-更新" xfId="1132"/>
    <cellStyle name="_MBT管理圖表-9410_新增報表_複本 9507合併圖表-暫結1_語音及數據價量資訊-更新" xfId="1133"/>
    <cellStyle name="_MBT管理圖表-9410_新增報表_語音及數據價量資訊-更新" xfId="1134"/>
    <cellStyle name="_MBT管理圖表-9410_語音及數據價量資訊-更新" xfId="1135"/>
    <cellStyle name="_TAT管理圖表-圖9405暫結" xfId="1136"/>
    <cellStyle name="0,0&#13;&#10;NA&#13;&#10;" xfId="1137"/>
    <cellStyle name="000,s" xfId="1138"/>
    <cellStyle name="-000,s" xfId="1139"/>
    <cellStyle name="20% - Accent1" xfId="1140"/>
    <cellStyle name="20% - Accent2" xfId="1141"/>
    <cellStyle name="20% - Accent3" xfId="1142"/>
    <cellStyle name="20% - Accent4" xfId="1143"/>
    <cellStyle name="20% - Accent5" xfId="1144"/>
    <cellStyle name="20% - Accent6" xfId="1145"/>
    <cellStyle name="40% - Accent1" xfId="1146"/>
    <cellStyle name="40% - Accent2" xfId="1147"/>
    <cellStyle name="40% - Accent3" xfId="1148"/>
    <cellStyle name="40% - Accent4" xfId="1149"/>
    <cellStyle name="40% - Accent5" xfId="1150"/>
    <cellStyle name="40% - Accent6" xfId="1151"/>
    <cellStyle name="60% - Accent1" xfId="1152"/>
    <cellStyle name="60% - Accent2" xfId="1153"/>
    <cellStyle name="60% - Accent3" xfId="1154"/>
    <cellStyle name="60% - Accent4" xfId="1155"/>
    <cellStyle name="60% - Accent5" xfId="1156"/>
    <cellStyle name="60% - Accent6" xfId="1157"/>
    <cellStyle name="Accent1" xfId="1158"/>
    <cellStyle name="Accent2" xfId="1159"/>
    <cellStyle name="Accent3" xfId="1160"/>
    <cellStyle name="Accent4" xfId="1161"/>
    <cellStyle name="Accent5" xfId="1162"/>
    <cellStyle name="Accent6" xfId="1163"/>
    <cellStyle name="args.style" xfId="1164"/>
    <cellStyle name="Bad" xfId="1165"/>
    <cellStyle name="Blue Inputs" xfId="1166"/>
    <cellStyle name="Calc Currency (0)" xfId="1167"/>
    <cellStyle name="Calculation" xfId="1168"/>
    <cellStyle name="Check Cell" xfId="1169"/>
    <cellStyle name="Comma" xfId="1170"/>
    <cellStyle name="Comma [0]" xfId="1171"/>
    <cellStyle name="Copied" xfId="1172"/>
    <cellStyle name="Currency" xfId="1173"/>
    <cellStyle name="Currency [0]" xfId="1174"/>
    <cellStyle name="Entered" xfId="1175"/>
    <cellStyle name="Euro" xfId="1176"/>
    <cellStyle name="Explanatory Text" xfId="1177"/>
    <cellStyle name="Followed Hyperlink" xfId="1178"/>
    <cellStyle name="Good" xfId="1179"/>
    <cellStyle name="Grey" xfId="1180"/>
    <cellStyle name="Header1" xfId="1181"/>
    <cellStyle name="Header2" xfId="1182"/>
    <cellStyle name="Heading 1" xfId="1183"/>
    <cellStyle name="Heading 2" xfId="1184"/>
    <cellStyle name="Heading 3" xfId="1185"/>
    <cellStyle name="Heading 4" xfId="1186"/>
    <cellStyle name="HEADINGS" xfId="1187"/>
    <cellStyle name="HEADINGSTOP" xfId="1188"/>
    <cellStyle name="Hyperlink" xfId="1189"/>
    <cellStyle name="Input" xfId="1190"/>
    <cellStyle name="Input [yellow]" xfId="1191"/>
    <cellStyle name="Input cells" xfId="1192"/>
    <cellStyle name="JOAN" xfId="1193"/>
    <cellStyle name="Linked Cell" xfId="1194"/>
    <cellStyle name="Neutral" xfId="1195"/>
    <cellStyle name="Normal - Style1" xfId="1196"/>
    <cellStyle name="Note" xfId="1197"/>
    <cellStyle name="Output" xfId="1198"/>
    <cellStyle name="per.style" xfId="1199"/>
    <cellStyle name="Percent" xfId="1200"/>
    <cellStyle name="Percent [2]" xfId="1201"/>
    <cellStyle name="regstoresfromspecstores" xfId="1202"/>
    <cellStyle name="RevList" xfId="1203"/>
    <cellStyle name="SHADEDSTORES" xfId="1204"/>
    <cellStyle name="specstores" xfId="1205"/>
    <cellStyle name="Standard_Sheet1" xfId="1206"/>
    <cellStyle name="Subtotal" xfId="1207"/>
    <cellStyle name="Title" xfId="1208"/>
    <cellStyle name="Total" xfId="1209"/>
    <cellStyle name="Warning Text" xfId="1210"/>
    <cellStyle name="W鄣rung [0]_cashflow (2)" xfId="1211"/>
    <cellStyle name="W鄣rung_cashflow (2)" xfId="1212"/>
    <cellStyle name="一般 3" xfId="1213"/>
    <cellStyle name="一般_bs992q" xfId="1214"/>
    <cellStyle name="一般_法人 (1q)" xfId="1215"/>
    <cellStyle name="千分位 2" xfId="1216"/>
    <cellStyle name="樣式 1" xfId="1217"/>
    <cellStyle name="樣式 2" xfId="1218"/>
    <cellStyle name="貨幣[0]_Dialog2" xfId="1219"/>
    <cellStyle name="隨後的超連結_2004 追溯後管理報表" xfId="12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externalLink" Target="externalLinks/externalLink31.xml" /><Relationship Id="rId50" Type="http://schemas.openxmlformats.org/officeDocument/2006/relationships/externalLink" Target="externalLinks/externalLink32.xml" /><Relationship Id="rId51" Type="http://schemas.openxmlformats.org/officeDocument/2006/relationships/externalLink" Target="externalLinks/externalLink33.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ccnts28\TCCADC\&#32080;&#24115;&#22577;&#34920;\&#27861;&#35498;&#26371;&#36039;&#26009;\WP\IR&#25552;&#20379;&#27861;&#35498;&#26371;&#26680;&#23565;\99Q4\CF%2099Q4-98Q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ccnts28\TCCADC\WINDOWS\Temporary%20Internet%20Files\OLK6271\WINDOWS\TEMP\Budget\Data%20for%20shareholder\TAT\2001Bgt_Sys_TA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awrence%20su\y%202000%20files\Management%20reports\Financial%20Report\Report%20for%20Shareholder\Monthly%20report%20%200400-1%20(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csnts12\bc\TEMP\TEMP\class_200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38928;&#31639;&#22577;&#34920;\2004&#24180;&#38928;&#31639;\&#32034;&#24341;&#21312;\&#36001;&#29986;&#30446;&#37636;\&#32317;&#21209;&#34389;\&#36001;&#29986;&#30446;&#37636;-&#32317;&#21209;&#343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ccnts28\TCCADC\TEMP\Temporary%20Internet%20Files\OLK3\&#25237;&#25269;&#38928;&#20272;-&#32654;&#320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cnts28\TCCADC\&#20316;&#26989;&#21312;\&#22577;&#34920;&#39006;\&#20998;&#26512;&#22577;&#34920;\&#37559;&#21806;&#20998;&#265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ccnts28\TCCADC\&#22577;&#34920;&#39006;\90&#24180;&#22238;&#22577;&#37559;&#21806;&#25976;&#22577;&#349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tccnts28\TCCADC\&#31649;&#29702;&#22577;&#34920;\&#26371;&#35336;&#23560;&#29992;&#21312;\93&#24180;&#24230;&#31649;&#29702;&#22577;&#34920;\MR\MR&#36039;&#26009;&#36899;&#32080;&#23560;&#29992;&#21312;\&#36027;&#29992;&#26126;&#32048;&#34920;-&#21508;&#34389;-9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ccnts28\TCCADC\&#38928;&#31639;&#22577;&#34920;\2005&#24180;&#38928;&#31639;\&#21508;&#37096;&#34389;&#38928;&#31639;&#32232;&#35069;&#27284;\&#26371;&#35336;&#34389;\&#36039;&#26412;&#25903;&#20986;&#36664;&#20837;&#27284;-&#26371;&#35336;&#343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cnts28\TCCADC\&#38928;&#31639;&#22577;&#34920;\2006&#24180;&#38928;&#31639;\&#26371;&#35336;&#23560;&#29992;\&#22577;&#34920;&#32068;\&#38263;&#30701;&#26399;&#25237;&#36039;&#38928;&#31639;&#27284;(&#33775;&#20449;&#36681;&#30701;&#252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cnts28\TCCADC\&#32080;&#24115;&#22577;&#34920;\&#27861;&#35498;&#26371;&#36039;&#26009;\WP\IR&#25552;&#20379;&#27861;&#35498;&#26371;&#26680;&#23565;\100Q1\CF%20100Q1-99Q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SENSITY\SENS_NO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X:\2007&#24180;&#38928;&#31639;\5.&#32147;&#29151;&#20998;&#26512;&#34389;&#23560;&#29992;\&#22235;&#22823;&#34920;\2007&#38928;&#31639;&#25613;&#30410;&#349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ccnts28\TCCADC\TEMP\&#20854;&#20182;&#36958;&#24310;&#36027;&#29992;901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P:\TCCAD\&#36001;&#29986;&#30446;&#37636;\92&#24180;&#24230;&#36001;&#29986;&#30446;&#37636;\&#20854;&#20182;&#35373;&#20633;\&#20854;&#20182;&#35373;&#2063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TCCAD\&#38928;&#31639;&#32232;&#21015;\&#36001;&#29986;&#30446;&#37636;-&#26371;&#35336;90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P:\TCCAD\&#36001;&#29986;&#30446;&#37636;\&#20986;&#21806;FA&#26126;&#32048;\92&#24180;&#24230;\&#34389;&#20221;FA&#26126;&#32048;-YT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tccnts28\TCCADC\TCCAD\CherrySun\&#22235;&#26399;&#24037;&#31243;&#19968;&#25209;\&#19977;&#26399;&#21033;&#24687;&#36039;&#26412;&#21270;&#20998;&#2589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tccnts28\TCCADC\TCCAD\CherrySun\&#22235;&#26399;&#20108;&#25209;&#39511;&#25910;&#36039;&#26009;\&#22235;&#26399;&#24037;&#31243;&#23614;&#27454;&#25903;&#20184;&#21839;&#38988;&#24409;&#3231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Tcc-ao-003\&#32317;&#21209;&#34389;&#24037;&#20316;&#26085;&#35468;\&#22266;&#23450;&#36039;&#29986;\&#32317;-05A.91102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Tcc-ao-003\&#32317;&#21209;&#34389;&#24037;&#20316;&#26085;&#35468;\&#22266;&#23450;&#36039;&#29986;\Temporary%20Internet%20Files\OLK50\&#32317;-08A.911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38928;&#31639;&#32232;&#35069;&#36039;&#26009;-&#26371;&#35336;&#23560;&#29992;&#21312;\2004&#24180;&#21443;&#32771;&#36039;&#26009;\&#24046;&#30064;&#21407;&#22240;\1130vs112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32080;&#24115;&#22577;&#34920;\Audit%20Committee\99&#24180;&#31532;&#19968;&#23622;&#31532;&#21313;&#22235;&#27425;\&#22577;&#21578;&#27284;\0920626Book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Pcsnts12\bc\&#38928;&#31639;&#22577;&#34920;\2004&#24180;&#38928;&#31639;\&#21508;&#37096;&#34389;&#38928;&#31639;&#32232;&#35069;&#27284;\&#32317;&#21209;&#34389;\&#32317;&#21209;&#20195;&#32232;&#26989;&#21209;&#24615;&#36027;&#29992;&#26126;&#3204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Tccnts28\TCCADC\TCCAD\&#36001;&#29986;&#30446;&#37636;\&#20986;&#21806;FA&#26126;&#32048;\92&#24180;&#24230;\&#34389;&#20221;FA&#26126;&#32048;-YT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tccnts28\TCCADC\&#32080;&#24115;&#22577;&#34920;\&#27861;&#35498;&#26371;&#36039;&#26009;\WP\IR&#25552;&#20379;&#27861;&#35498;&#26371;&#26680;&#23565;\100Q2\CF%20100Q2-99Q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ccnts28\TCCADC\&#31649;&#29702;&#22577;&#34920;\&#26371;&#35336;&#23560;&#29992;&#21312;\MR&#36039;&#26009;&#36899;&#32080;\&#36027;&#29992;&#38928;&#31639;&#36861;&#21152;-M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cnts28\TCCADC\&#38928;&#31639;&#22577;&#34920;\2004&#24180;&#38928;&#31639;\&#32034;&#24341;&#21312;\&#22522;&#26412;&#36039;&#26009;&#21312;\&#22522;&#26412;&#36039;&#26009;&#2728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ccnts28\TCCADC\Program%20Files\My%20Documents\Ellisa\accounting\9FORECAST-920926-&#21246;&#36001;&#22577;&#25976;(9&#26376;&#35519;&#2597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ccnts28\TCCADC\&#38928;&#31639;&#22577;&#34920;\2004&#24180;&#38928;&#31639;\&#26371;&#35336;&#23560;&#29992;\&#25910;&#20837;&#32068;\921110FOR&#25945;&#32946;&#35347;&#32244;\921021-93&#24180;&#29151;&#25910;&#38928;&#31639;-&#21407;&#29256;-&#20998;&#22823;&#23567;&#263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ccnts28\TCCADC\&#38928;&#31639;&#22577;&#34920;\2004&#24180;&#38928;&#31639;\&#26371;&#35336;&#23560;&#29992;\&#35430;&#31639;&#36039;&#26009;&#21312;\921212(&#29151;&#25910;&#30001;496E&#25913;&#28858;485E)\&#36027;&#29992;&#38928;&#31639;&#24409;&#32317;&#27284;-&#20840;&#20844;&#214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7599;&#26376;&#22519;&#34892;&#21103;&#32317;&#22577;&#21578;&#29992;&#27284;9206%20&#30340;%20&#24037;&#20316;&#34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購置固定資產彙總"/>
      <sheetName val="購置固定資產"/>
      <sheetName val="Cash Flow &amp; CAPEX"/>
      <sheetName val="99Q4CF"/>
      <sheetName val="BS Rations"/>
    </sheetNames>
    <sheetDataSet>
      <sheetData sheetId="3">
        <row r="1">
          <cell r="C1" t="str">
            <v>九十九年度</v>
          </cell>
          <cell r="E1" t="str">
            <v>九十八年度</v>
          </cell>
        </row>
        <row r="2">
          <cell r="A2" t="str">
            <v>營業活動之現金流量</v>
          </cell>
        </row>
        <row r="3">
          <cell r="A3" t="str">
            <v>合併總純益</v>
          </cell>
          <cell r="C3">
            <v>13817778</v>
          </cell>
          <cell r="E3">
            <v>13890516</v>
          </cell>
        </row>
        <row r="4">
          <cell r="A4" t="str">
            <v>調整項目</v>
          </cell>
        </row>
        <row r="5">
          <cell r="A5" t="str">
            <v>折　　舊</v>
          </cell>
          <cell r="C5">
            <v>8062576</v>
          </cell>
          <cell r="E5">
            <v>7754522</v>
          </cell>
        </row>
        <row r="6">
          <cell r="A6" t="str">
            <v>處分及報廢固定資產損失－淨額</v>
          </cell>
          <cell r="C6">
            <v>1417661</v>
          </cell>
          <cell r="E6">
            <v>1600088</v>
          </cell>
        </row>
        <row r="7">
          <cell r="A7" t="str">
            <v>攤　　銷</v>
          </cell>
          <cell r="C7">
            <v>1094436</v>
          </cell>
          <cell r="E7">
            <v>1089051</v>
          </cell>
        </row>
        <row r="8">
          <cell r="A8" t="str">
            <v>遞延所得稅</v>
          </cell>
          <cell r="C8">
            <v>542908</v>
          </cell>
          <cell r="E8">
            <v>1023505</v>
          </cell>
        </row>
        <row r="9">
          <cell r="A9" t="str">
            <v>呆　　帳</v>
          </cell>
          <cell r="C9">
            <v>456476</v>
          </cell>
          <cell r="E9">
            <v>605708</v>
          </cell>
        </row>
        <row r="10">
          <cell r="A10" t="str">
            <v>員工認股權酬勞成本</v>
          </cell>
          <cell r="C10">
            <v>0</v>
          </cell>
          <cell r="E10">
            <v>134541</v>
          </cell>
        </row>
        <row r="11">
          <cell r="A11" t="str">
            <v>處分備供出售資產損失</v>
          </cell>
          <cell r="C11">
            <v>0</v>
          </cell>
          <cell r="E11">
            <v>0</v>
          </cell>
        </row>
        <row r="12">
          <cell r="A12" t="str">
            <v>權益法認列之投資損失</v>
          </cell>
          <cell r="C12">
            <v>25768</v>
          </cell>
          <cell r="E12">
            <v>37526</v>
          </cell>
        </row>
        <row r="13">
          <cell r="A13" t="str">
            <v>減損損失</v>
          </cell>
          <cell r="C13">
            <v>3229</v>
          </cell>
          <cell r="E13">
            <v>16188</v>
          </cell>
        </row>
        <row r="14">
          <cell r="A14" t="str">
            <v>存貨跌價損失(回升利益)</v>
          </cell>
          <cell r="C14">
            <v>24857</v>
          </cell>
          <cell r="E14">
            <v>-10983</v>
          </cell>
        </row>
        <row r="15">
          <cell r="A15" t="str">
            <v>退 休 金</v>
          </cell>
          <cell r="C15">
            <v>4696</v>
          </cell>
          <cell r="E15">
            <v>-12860</v>
          </cell>
        </row>
        <row r="16">
          <cell r="A16" t="str">
            <v>處分投資損失(利益)</v>
          </cell>
          <cell r="C16">
            <v>-51499</v>
          </cell>
          <cell r="E16">
            <v>49044</v>
          </cell>
        </row>
        <row r="17">
          <cell r="A17" t="str">
            <v>長期應付票據攤銷</v>
          </cell>
          <cell r="C17">
            <v>0</v>
          </cell>
          <cell r="E17">
            <v>0</v>
          </cell>
        </row>
        <row r="18">
          <cell r="A18" t="str">
            <v>固定資產轉列費用數</v>
          </cell>
          <cell r="C18">
            <v>0</v>
          </cell>
          <cell r="E18">
            <v>0</v>
          </cell>
        </row>
        <row r="19">
          <cell r="A19" t="str">
            <v>其　　他</v>
          </cell>
          <cell r="C19">
            <v>4705</v>
          </cell>
          <cell r="E19">
            <v>9215</v>
          </cell>
        </row>
        <row r="20">
          <cell r="A20" t="str">
            <v>營業資產及負債之淨變動</v>
          </cell>
        </row>
        <row r="21">
          <cell r="A21" t="str">
            <v>公平價值變動列入損益之金融資產</v>
          </cell>
        </row>
        <row r="22">
          <cell r="A22" t="str">
            <v>應收票據</v>
          </cell>
          <cell r="C22">
            <v>23223</v>
          </cell>
          <cell r="E22">
            <v>-1909</v>
          </cell>
        </row>
        <row r="23">
          <cell r="A23" t="str">
            <v>應收帳款淨額</v>
          </cell>
          <cell r="C23">
            <v>-258731</v>
          </cell>
          <cell r="E23">
            <v>-874448</v>
          </cell>
        </row>
        <row r="24">
          <cell r="A24" t="str">
            <v>應收帳款－關係人</v>
          </cell>
          <cell r="C24">
            <v>31356</v>
          </cell>
          <cell r="E24">
            <v>69031</v>
          </cell>
        </row>
        <row r="25">
          <cell r="A25" t="str">
            <v>其他應收款</v>
          </cell>
          <cell r="C25">
            <v>-206970</v>
          </cell>
          <cell r="E25">
            <v>104424</v>
          </cell>
        </row>
        <row r="26">
          <cell r="A26" t="str">
            <v>長期應收租賃款</v>
          </cell>
          <cell r="C26">
            <v>-27593</v>
          </cell>
          <cell r="E26">
            <v>-4463</v>
          </cell>
        </row>
        <row r="27">
          <cell r="A27" t="str">
            <v>存　　貨</v>
          </cell>
          <cell r="C27">
            <v>-684742</v>
          </cell>
          <cell r="E27">
            <v>-97414</v>
          </cell>
        </row>
        <row r="28">
          <cell r="A28" t="str">
            <v>預付款項</v>
          </cell>
          <cell r="C28">
            <v>39835</v>
          </cell>
          <cell r="E28">
            <v>140969</v>
          </cell>
        </row>
        <row r="29">
          <cell r="A29" t="str">
            <v>其他流動資產</v>
          </cell>
          <cell r="C29">
            <v>-11135</v>
          </cell>
          <cell r="E29">
            <v>8709</v>
          </cell>
        </row>
        <row r="30">
          <cell r="A30" t="str">
            <v>應付票據</v>
          </cell>
          <cell r="C30">
            <v>-48486</v>
          </cell>
          <cell r="E30">
            <v>92908</v>
          </cell>
        </row>
        <row r="31">
          <cell r="A31" t="str">
            <v>應付帳款</v>
          </cell>
          <cell r="C31">
            <v>806885</v>
          </cell>
          <cell r="E31">
            <v>-229624</v>
          </cell>
        </row>
        <row r="32">
          <cell r="A32" t="str">
            <v>應付所得稅</v>
          </cell>
          <cell r="C32">
            <v>-753804</v>
          </cell>
          <cell r="E32">
            <v>-1133108</v>
          </cell>
        </row>
        <row r="33">
          <cell r="A33" t="str">
            <v>應付費用</v>
          </cell>
          <cell r="C33">
            <v>-102774</v>
          </cell>
          <cell r="E33">
            <v>-227393</v>
          </cell>
        </row>
        <row r="34">
          <cell r="A34" t="str">
            <v>其他應付款項</v>
          </cell>
          <cell r="C34">
            <v>514955</v>
          </cell>
          <cell r="E34">
            <v>8928</v>
          </cell>
        </row>
        <row r="35">
          <cell r="A35" t="str">
            <v>預收款項</v>
          </cell>
          <cell r="C35">
            <v>1309559</v>
          </cell>
          <cell r="E35">
            <v>-187652</v>
          </cell>
        </row>
        <row r="36">
          <cell r="A36" t="str">
            <v>其他流動負債</v>
          </cell>
          <cell r="C36">
            <v>-41641</v>
          </cell>
          <cell r="E36">
            <v>95853</v>
          </cell>
        </row>
        <row r="37">
          <cell r="A37" t="str">
            <v>營業活動之淨現金流入</v>
          </cell>
          <cell r="C37">
            <v>25993528</v>
          </cell>
          <cell r="E37">
            <v>23950872</v>
          </cell>
        </row>
        <row r="39">
          <cell r="A39" t="str">
            <v>投資活動之現金流量</v>
          </cell>
        </row>
        <row r="40">
          <cell r="A40" t="str">
            <v>購置固定資產</v>
          </cell>
          <cell r="C40">
            <v>-6196382</v>
          </cell>
          <cell r="E40">
            <v>-6673566</v>
          </cell>
        </row>
        <row r="41">
          <cell r="A41" t="str">
            <v>遞延費用淨增加</v>
          </cell>
          <cell r="C41">
            <v>-121892</v>
          </cell>
          <cell r="E41">
            <v>-220214</v>
          </cell>
        </row>
        <row r="42">
          <cell r="A42" t="str">
            <v>處分以成本衡量之金融資產價款</v>
          </cell>
          <cell r="C42">
            <v>238541</v>
          </cell>
        </row>
        <row r="43">
          <cell r="A43" t="str">
            <v>取得子公司價款</v>
          </cell>
          <cell r="C43">
            <v>-74492</v>
          </cell>
          <cell r="E43">
            <v>-18282</v>
          </cell>
        </row>
        <row r="44">
          <cell r="A44" t="str">
            <v>其他資產減少（增加）</v>
          </cell>
          <cell r="C44">
            <v>-51685</v>
          </cell>
          <cell r="E44">
            <v>10176</v>
          </cell>
        </row>
        <row r="45">
          <cell r="A45" t="str">
            <v>電腦軟體成本及其他無形資產增加</v>
          </cell>
          <cell r="C45">
            <v>-12101</v>
          </cell>
          <cell r="E45">
            <v>-14922</v>
          </cell>
        </row>
        <row r="46">
          <cell r="A46" t="str">
            <v>自被投資公司取得減資款</v>
          </cell>
          <cell r="C46">
            <v>2717</v>
          </cell>
          <cell r="E46">
            <v>5356</v>
          </cell>
        </row>
        <row r="47">
          <cell r="A47" t="str">
            <v>存出保證金減少</v>
          </cell>
          <cell r="C47">
            <v>-11795</v>
          </cell>
          <cell r="E47">
            <v>5047</v>
          </cell>
        </row>
        <row r="48">
          <cell r="A48" t="str">
            <v>商譽增加</v>
          </cell>
        </row>
        <row r="49">
          <cell r="A49" t="str">
            <v>處分閒置資產價款</v>
          </cell>
          <cell r="C49">
            <v>92787</v>
          </cell>
          <cell r="E49">
            <v>952</v>
          </cell>
        </row>
        <row r="50">
          <cell r="A50" t="str">
            <v>質押定期存款減少</v>
          </cell>
          <cell r="C50">
            <v>13379</v>
          </cell>
          <cell r="E50">
            <v>5358</v>
          </cell>
        </row>
        <row r="51">
          <cell r="A51" t="str">
            <v>處分固定資產價款</v>
          </cell>
          <cell r="C51">
            <v>887</v>
          </cell>
          <cell r="E51">
            <v>9663</v>
          </cell>
        </row>
        <row r="52">
          <cell r="A52" t="str">
            <v>處分備供出售金融資產價款</v>
          </cell>
          <cell r="C52">
            <v>0</v>
          </cell>
          <cell r="E52">
            <v>139259</v>
          </cell>
        </row>
        <row r="53">
          <cell r="A53" t="str">
            <v>採權益法之長期股權投資增加</v>
          </cell>
          <cell r="C53">
            <v>-199600</v>
          </cell>
          <cell r="E53">
            <v>0</v>
          </cell>
        </row>
        <row r="54">
          <cell r="A54" t="str">
            <v>投資活動之淨現金流出</v>
          </cell>
          <cell r="C54">
            <v>-6319636</v>
          </cell>
          <cell r="E54">
            <v>-6751173</v>
          </cell>
        </row>
        <row r="56">
          <cell r="A56" t="str">
            <v>融資活動之現金流量</v>
          </cell>
        </row>
        <row r="57">
          <cell r="A57" t="str">
            <v>發放現金股利</v>
          </cell>
          <cell r="C57">
            <v>-15028201</v>
          </cell>
          <cell r="E57">
            <v>-13968840</v>
          </cell>
        </row>
        <row r="58">
          <cell r="A58" t="str">
            <v>償還長期借款</v>
          </cell>
          <cell r="C58">
            <v>0</v>
          </cell>
          <cell r="E58">
            <v>-7700000</v>
          </cell>
        </row>
        <row r="59">
          <cell r="A59" t="str">
            <v>償還公司債</v>
          </cell>
          <cell r="C59">
            <v>0</v>
          </cell>
          <cell r="E59">
            <v>-7500000</v>
          </cell>
        </row>
        <row r="60">
          <cell r="A60" t="str">
            <v>短期借款增加（減少）</v>
          </cell>
          <cell r="C60">
            <v>-3597000</v>
          </cell>
          <cell r="E60">
            <v>6800000</v>
          </cell>
        </row>
        <row r="61">
          <cell r="A61" t="str">
            <v>舉借長期借款</v>
          </cell>
          <cell r="C61">
            <v>2300000</v>
          </cell>
          <cell r="E61">
            <v>2500000</v>
          </cell>
        </row>
        <row r="62">
          <cell r="A62" t="str">
            <v>庫藏股轉讓予員工</v>
          </cell>
          <cell r="E62">
            <v>1056478</v>
          </cell>
        </row>
        <row r="63">
          <cell r="A63" t="str">
            <v>應付短期票券增加(減少)</v>
          </cell>
          <cell r="C63">
            <v>-299906</v>
          </cell>
          <cell r="E63">
            <v>799638</v>
          </cell>
        </row>
        <row r="64">
          <cell r="A64" t="str">
            <v>存入保證金減少</v>
          </cell>
          <cell r="C64">
            <v>-5000</v>
          </cell>
          <cell r="E64">
            <v>-29545</v>
          </cell>
        </row>
        <row r="65">
          <cell r="A65" t="str">
            <v>退還清算股款予少數股東</v>
          </cell>
          <cell r="E65">
            <v>-21401</v>
          </cell>
        </row>
        <row r="66">
          <cell r="A66" t="str">
            <v>少數股權減少</v>
          </cell>
        </row>
        <row r="67">
          <cell r="A67" t="str">
            <v>庫藏股票處分價款</v>
          </cell>
        </row>
        <row r="68">
          <cell r="A68" t="str">
            <v>現金減資</v>
          </cell>
        </row>
        <row r="69">
          <cell r="A69" t="str">
            <v>發行公司債</v>
          </cell>
        </row>
        <row r="70">
          <cell r="A70" t="str">
            <v>償還長期應付票據</v>
          </cell>
        </row>
        <row r="71">
          <cell r="A71" t="str">
            <v>買回庫藏股</v>
          </cell>
        </row>
        <row r="72">
          <cell r="A72" t="str">
            <v>支付員工紅利</v>
          </cell>
        </row>
        <row r="73">
          <cell r="A73" t="str">
            <v>支付董監事酬勞</v>
          </cell>
        </row>
        <row r="74">
          <cell r="A74" t="str">
            <v>發放現金股利予少數股東</v>
          </cell>
          <cell r="C74">
            <v>-323</v>
          </cell>
          <cell r="E74">
            <v>-592</v>
          </cell>
        </row>
        <row r="75">
          <cell r="A75" t="str">
            <v>融資活動之淨現金流出</v>
          </cell>
          <cell r="C75">
            <v>-16630430</v>
          </cell>
          <cell r="E75">
            <v>-18064262</v>
          </cell>
        </row>
        <row r="77">
          <cell r="A77" t="str">
            <v>匯率影響數</v>
          </cell>
          <cell r="C77">
            <v>-14014</v>
          </cell>
          <cell r="E77">
            <v>-4463</v>
          </cell>
        </row>
        <row r="79">
          <cell r="A79" t="str">
            <v>取得子公司控制能力現金流量影響數</v>
          </cell>
          <cell r="C79">
            <v>20846</v>
          </cell>
          <cell r="E79">
            <v>0</v>
          </cell>
        </row>
        <row r="81">
          <cell r="A81" t="str">
            <v>本期現金及約當現金減少數</v>
          </cell>
          <cell r="C81">
            <v>3050294</v>
          </cell>
          <cell r="E81">
            <v>-869026</v>
          </cell>
        </row>
        <row r="82">
          <cell r="A82" t="str">
            <v>期初現金及約當現金餘額</v>
          </cell>
          <cell r="C82">
            <v>2999036</v>
          </cell>
          <cell r="E82">
            <v>3868062</v>
          </cell>
        </row>
        <row r="84">
          <cell r="A84" t="str">
            <v>期末現金及約當現金餘額</v>
          </cell>
          <cell r="C84">
            <v>6049330</v>
          </cell>
          <cell r="E84">
            <v>2999036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U"/>
      <sheetName val="Key Assumption"/>
      <sheetName val="Help"/>
      <sheetName val="Budget"/>
      <sheetName val="Quarterly"/>
      <sheetName val="Data-Entry"/>
      <sheetName val="Payroll"/>
      <sheetName val="Payroll-V2b"/>
      <sheetName val="Capital Expense"/>
      <sheetName val="Cost of Sales"/>
      <sheetName val="Expenses Budget Chart - 2001"/>
      <sheetName val="Account Description"/>
      <sheetName val="Billing Manpower &amp; Budget"/>
      <sheetName val="Module1"/>
      <sheetName val="Dialog1"/>
      <sheetName val="Dialog3"/>
      <sheetName val="Consolidated By Month"/>
      <sheetName val="2001Bgt_Sys_TAT"/>
      <sheetName val="AT&amp;T view"/>
      <sheetName val="Tax calculations"/>
      <sheetName val="Consolidated By C. C."/>
      <sheetName val="MOUs"/>
      <sheetName val="Interconnect"/>
      <sheetName val="Outbound Revenue"/>
      <sheetName val="200 Bgt_Sys_TAT"/>
      <sheetName val="財產目錄"/>
      <sheetName val="預計處分資產"/>
      <sheetName val="財產目錄原"/>
      <sheetName val="還原-is-201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股東損益"/>
      <sheetName val="#REF"/>
      <sheetName val="Set Up -inputs"/>
      <sheetName val="Monthly report  0400-1 (C)"/>
      <sheetName val="1.Assum"/>
      <sheetName val="MLC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lass_200007"/>
      <sheetName val="class_200008"/>
      <sheetName val="8909通話分鐘級距"/>
      <sheetName val="#REF"/>
      <sheetName val="基本資料"/>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財產目錄"/>
      <sheetName val="預計處分資產"/>
      <sheetName val="折舊費用"/>
      <sheetName val="基本資料"/>
      <sheetName val="台灣大哥大轉EXCEL"/>
      <sheetName val="經銷"/>
      <sheetName val="財產目錄-總務處"/>
    </sheetNames>
    <sheetDataSet>
      <sheetData sheetId="0">
        <row r="1">
          <cell r="Z1" t="str">
            <v>ACKEY</v>
          </cell>
        </row>
        <row r="2">
          <cell r="Z2" t="str">
            <v>土地用</v>
          </cell>
        </row>
        <row r="3">
          <cell r="Z3" t="str">
            <v>土地用</v>
          </cell>
        </row>
        <row r="4">
          <cell r="Z4" t="str">
            <v>土地用</v>
          </cell>
        </row>
        <row r="5">
          <cell r="Z5" t="str">
            <v>土地用</v>
          </cell>
        </row>
        <row r="6">
          <cell r="Z6" t="str">
            <v>土地用</v>
          </cell>
        </row>
        <row r="7">
          <cell r="Z7" t="str">
            <v>土地用</v>
          </cell>
        </row>
        <row r="8">
          <cell r="Z8" t="str">
            <v>土地用</v>
          </cell>
        </row>
        <row r="9">
          <cell r="Z9" t="str">
            <v>土地用</v>
          </cell>
        </row>
        <row r="10">
          <cell r="Z10" t="str">
            <v>土地用</v>
          </cell>
        </row>
        <row r="11">
          <cell r="Z11" t="str">
            <v>土地用</v>
          </cell>
        </row>
        <row r="12">
          <cell r="Z12" t="str">
            <v>土地用</v>
          </cell>
        </row>
        <row r="13">
          <cell r="Z13" t="str">
            <v>土地用</v>
          </cell>
        </row>
        <row r="14">
          <cell r="Z14" t="str">
            <v>土地業</v>
          </cell>
        </row>
        <row r="15">
          <cell r="Z15" t="str">
            <v>土地業</v>
          </cell>
        </row>
        <row r="16">
          <cell r="Z16" t="str">
            <v>土地業</v>
          </cell>
        </row>
        <row r="17">
          <cell r="Z17" t="str">
            <v>土地業</v>
          </cell>
        </row>
        <row r="18">
          <cell r="Z18" t="str">
            <v>土地業</v>
          </cell>
        </row>
        <row r="19">
          <cell r="Z19" t="str">
            <v>土地業</v>
          </cell>
        </row>
        <row r="20">
          <cell r="Z20" t="str">
            <v>土地業主管餐廳</v>
          </cell>
        </row>
        <row r="21">
          <cell r="Z21" t="str">
            <v>土地業主管餐廳</v>
          </cell>
        </row>
        <row r="22">
          <cell r="Z22" t="str">
            <v>土地業主管餐廳</v>
          </cell>
        </row>
        <row r="23">
          <cell r="Z23" t="str">
            <v>土地業主管餐廳</v>
          </cell>
        </row>
        <row r="24">
          <cell r="Z24" t="str">
            <v>土地業主管餐廳</v>
          </cell>
        </row>
        <row r="25">
          <cell r="Z25" t="str">
            <v>土地業主管餐廳</v>
          </cell>
        </row>
        <row r="26">
          <cell r="Z26" t="str">
            <v>土地業主管餐廳</v>
          </cell>
        </row>
        <row r="27">
          <cell r="Z27" t="str">
            <v>土地業主管餐廳</v>
          </cell>
        </row>
        <row r="28">
          <cell r="Z28" t="str">
            <v>土地業主管餐廳</v>
          </cell>
        </row>
        <row r="29">
          <cell r="Z29" t="str">
            <v>土地業主管餐廳</v>
          </cell>
        </row>
        <row r="30">
          <cell r="Z30" t="str">
            <v>土地業敦南學府</v>
          </cell>
        </row>
        <row r="31">
          <cell r="Z31" t="str">
            <v>土地業敦南學府</v>
          </cell>
        </row>
        <row r="32">
          <cell r="Z32" t="str">
            <v>土地業敦南學府</v>
          </cell>
        </row>
        <row r="33">
          <cell r="Z33" t="str">
            <v>土地業敦南學府</v>
          </cell>
        </row>
        <row r="34">
          <cell r="Z34" t="str">
            <v>土地業敦南學府</v>
          </cell>
        </row>
        <row r="35">
          <cell r="Z35" t="str">
            <v>土地業敦南學府</v>
          </cell>
        </row>
        <row r="36">
          <cell r="Z36" t="str">
            <v>土地業敦南學府</v>
          </cell>
        </row>
        <row r="37">
          <cell r="Z37" t="str">
            <v>土地業敦南學府</v>
          </cell>
        </row>
        <row r="38">
          <cell r="Z38" t="str">
            <v>土地業敦南學府</v>
          </cell>
        </row>
        <row r="39">
          <cell r="Z39" t="str">
            <v>土地業敦南學府</v>
          </cell>
        </row>
        <row r="40">
          <cell r="Z40" t="str">
            <v>土地業敦南學府</v>
          </cell>
        </row>
        <row r="41">
          <cell r="Z41" t="str">
            <v>土地業敦南學府</v>
          </cell>
        </row>
        <row r="42">
          <cell r="Z42" t="str">
            <v>其他遞延費用業</v>
          </cell>
        </row>
        <row r="43">
          <cell r="Z43" t="str">
            <v>其他遞延費用業</v>
          </cell>
        </row>
        <row r="44">
          <cell r="Z44" t="str">
            <v>其他遞延費用用</v>
          </cell>
        </row>
        <row r="45">
          <cell r="Z45" t="str">
            <v>其他遞延費用用</v>
          </cell>
        </row>
        <row r="46">
          <cell r="Z46" t="str">
            <v>其他遞延費用業</v>
          </cell>
        </row>
        <row r="47">
          <cell r="Z47" t="str">
            <v>其他遞延費用業</v>
          </cell>
        </row>
        <row r="48">
          <cell r="Z48" t="str">
            <v>其他遞延費用業</v>
          </cell>
        </row>
        <row r="49">
          <cell r="Z49" t="str">
            <v>其他遞延費用業</v>
          </cell>
        </row>
        <row r="50">
          <cell r="Z50" t="str">
            <v>其他遞延費用業</v>
          </cell>
        </row>
        <row r="51">
          <cell r="Z51" t="str">
            <v>其他遞延費用業</v>
          </cell>
        </row>
        <row r="52">
          <cell r="Z52" t="str">
            <v>其他遞延費用業</v>
          </cell>
        </row>
        <row r="53">
          <cell r="Z53" t="str">
            <v>其他遞延費用業</v>
          </cell>
        </row>
        <row r="54">
          <cell r="Z54" t="str">
            <v>其他遞延費用業</v>
          </cell>
        </row>
        <row r="55">
          <cell r="Z55" t="str">
            <v>其他遞延費用業</v>
          </cell>
        </row>
        <row r="56">
          <cell r="Z56" t="str">
            <v>其他遞延費用業</v>
          </cell>
        </row>
        <row r="57">
          <cell r="Z57" t="str">
            <v>其他遞延費用業</v>
          </cell>
        </row>
        <row r="58">
          <cell r="Z58" t="str">
            <v>其他遞延費用業</v>
          </cell>
        </row>
        <row r="59">
          <cell r="Z59" t="str">
            <v>其他遞延費用用</v>
          </cell>
        </row>
        <row r="60">
          <cell r="Z60" t="str">
            <v>其他遞延費用業</v>
          </cell>
        </row>
        <row r="61">
          <cell r="Z61" t="str">
            <v>其他遞延費用用</v>
          </cell>
        </row>
        <row r="62">
          <cell r="Z62" t="str">
            <v>其他遞延費用業</v>
          </cell>
        </row>
        <row r="63">
          <cell r="Z63" t="str">
            <v>其他遞延費用業</v>
          </cell>
        </row>
        <row r="64">
          <cell r="Z64" t="str">
            <v>其他遞延費用業</v>
          </cell>
        </row>
        <row r="65">
          <cell r="Z65" t="str">
            <v>其他遞延費用業</v>
          </cell>
        </row>
        <row r="66">
          <cell r="Z66" t="str">
            <v>其他遞延費用業</v>
          </cell>
        </row>
        <row r="67">
          <cell r="Z67" t="str">
            <v>其他遞延費用業</v>
          </cell>
        </row>
        <row r="68">
          <cell r="Z68" t="str">
            <v>其他遞延費用業主管餐廳</v>
          </cell>
        </row>
        <row r="69">
          <cell r="Z69" t="str">
            <v>其他遞延費用業主管餐廳</v>
          </cell>
        </row>
        <row r="70">
          <cell r="Z70" t="str">
            <v>其他遞延費用業主管餐廳</v>
          </cell>
        </row>
        <row r="71">
          <cell r="Z71" t="str">
            <v>其他遞延費用業敦南學府</v>
          </cell>
        </row>
        <row r="72">
          <cell r="Z72" t="str">
            <v>其他遞延費用業敦南學府</v>
          </cell>
        </row>
        <row r="73">
          <cell r="Z73" t="str">
            <v>其他遞延費用業敦南學府</v>
          </cell>
        </row>
        <row r="74">
          <cell r="Z74" t="str">
            <v>其他遞延費用業敦南學府</v>
          </cell>
        </row>
        <row r="75">
          <cell r="Z75" t="str">
            <v>其他遞延費用業敦南學府</v>
          </cell>
        </row>
        <row r="76">
          <cell r="Z76" t="str">
            <v>其他遞延費用業敦南學府</v>
          </cell>
        </row>
        <row r="77">
          <cell r="Z77" t="str">
            <v>房屋用</v>
          </cell>
        </row>
        <row r="78">
          <cell r="Z78" t="str">
            <v>房屋用</v>
          </cell>
        </row>
        <row r="79">
          <cell r="Z79" t="str">
            <v>房屋用</v>
          </cell>
        </row>
        <row r="80">
          <cell r="Z80" t="str">
            <v>房屋用</v>
          </cell>
        </row>
        <row r="81">
          <cell r="Z81" t="str">
            <v>房屋用</v>
          </cell>
        </row>
        <row r="82">
          <cell r="Z82" t="str">
            <v>房屋業</v>
          </cell>
        </row>
        <row r="83">
          <cell r="Z83" t="str">
            <v>房屋業</v>
          </cell>
        </row>
        <row r="84">
          <cell r="Z84" t="str">
            <v>房屋業</v>
          </cell>
        </row>
        <row r="85">
          <cell r="Z85" t="str">
            <v>房屋業</v>
          </cell>
        </row>
        <row r="86">
          <cell r="Z86" t="str">
            <v>房屋業敦南學府</v>
          </cell>
        </row>
        <row r="87">
          <cell r="Z87" t="str">
            <v>房屋業敦南學府</v>
          </cell>
        </row>
        <row r="88">
          <cell r="Z88" t="str">
            <v>房屋業敦南學府</v>
          </cell>
        </row>
        <row r="89">
          <cell r="Z89" t="str">
            <v>房屋業敦南學府</v>
          </cell>
        </row>
        <row r="90">
          <cell r="Z90" t="str">
            <v>房屋業敦南學府</v>
          </cell>
        </row>
        <row r="91">
          <cell r="Z91" t="str">
            <v>房屋業敦南學府</v>
          </cell>
        </row>
        <row r="92">
          <cell r="Z92" t="str">
            <v>房屋業敦南學府</v>
          </cell>
        </row>
        <row r="93">
          <cell r="Z93" t="str">
            <v>房屋業主管餐廳</v>
          </cell>
        </row>
        <row r="94">
          <cell r="Z94" t="str">
            <v>房屋業主管餐廳</v>
          </cell>
        </row>
        <row r="95">
          <cell r="Z95" t="str">
            <v>房屋業主管餐廳</v>
          </cell>
        </row>
        <row r="96">
          <cell r="Z96" t="str">
            <v>房屋業主管餐廳</v>
          </cell>
        </row>
        <row r="97">
          <cell r="Z97" t="str">
            <v>房屋業主管餐廳</v>
          </cell>
        </row>
        <row r="98">
          <cell r="Z98" t="str">
            <v>運輸設備用</v>
          </cell>
        </row>
        <row r="99">
          <cell r="Z99" t="str">
            <v>運輸設備用</v>
          </cell>
        </row>
        <row r="100">
          <cell r="Z100" t="str">
            <v>運輸設備業</v>
          </cell>
        </row>
        <row r="101">
          <cell r="Z101" t="str">
            <v>運輸設備業</v>
          </cell>
        </row>
        <row r="102">
          <cell r="Z102" t="str">
            <v>運輸設備業</v>
          </cell>
        </row>
        <row r="103">
          <cell r="Z103" t="str">
            <v>運輸設備業</v>
          </cell>
        </row>
        <row r="104">
          <cell r="Z104" t="str">
            <v>辦公設備用</v>
          </cell>
        </row>
        <row r="105">
          <cell r="Z105" t="str">
            <v>辦公設備用</v>
          </cell>
        </row>
        <row r="106">
          <cell r="Z106" t="str">
            <v>辦公設備用</v>
          </cell>
        </row>
        <row r="107">
          <cell r="Z107" t="str">
            <v>辦公設備用</v>
          </cell>
        </row>
        <row r="108">
          <cell r="Z108" t="str">
            <v>辦公設備用</v>
          </cell>
        </row>
        <row r="109">
          <cell r="Z109" t="str">
            <v>辦公設備用</v>
          </cell>
        </row>
        <row r="110">
          <cell r="Z110" t="str">
            <v>辦公設備用</v>
          </cell>
        </row>
        <row r="111">
          <cell r="Z111" t="str">
            <v>辦公設備用</v>
          </cell>
        </row>
        <row r="112">
          <cell r="Z112" t="str">
            <v>辦公設備用</v>
          </cell>
        </row>
        <row r="113">
          <cell r="Z113" t="str">
            <v>辦公設備用</v>
          </cell>
        </row>
        <row r="114">
          <cell r="Z114" t="str">
            <v>辦公設備用</v>
          </cell>
        </row>
        <row r="115">
          <cell r="Z115" t="str">
            <v>辦公設備用</v>
          </cell>
        </row>
        <row r="116">
          <cell r="Z116" t="str">
            <v>辦公設備用</v>
          </cell>
        </row>
        <row r="117">
          <cell r="Z117" t="str">
            <v>辦公設備用</v>
          </cell>
        </row>
        <row r="118">
          <cell r="Z118" t="str">
            <v>辦公設備用</v>
          </cell>
        </row>
        <row r="119">
          <cell r="Z119" t="str">
            <v>辦公設備用</v>
          </cell>
        </row>
        <row r="120">
          <cell r="Z120" t="str">
            <v>辦公設備用</v>
          </cell>
        </row>
        <row r="121">
          <cell r="Z121" t="str">
            <v>辦公設備用</v>
          </cell>
        </row>
        <row r="122">
          <cell r="Z122" t="str">
            <v>辦公設備用</v>
          </cell>
        </row>
        <row r="123">
          <cell r="Z123" t="str">
            <v>辦公設備用</v>
          </cell>
        </row>
        <row r="124">
          <cell r="Z124" t="str">
            <v>辦公設備用</v>
          </cell>
        </row>
        <row r="125">
          <cell r="Z125" t="str">
            <v>辦公設備用</v>
          </cell>
        </row>
        <row r="126">
          <cell r="Z126" t="str">
            <v>辦公設備用</v>
          </cell>
        </row>
        <row r="127">
          <cell r="Z127" t="str">
            <v>辦公設備用</v>
          </cell>
        </row>
        <row r="128">
          <cell r="Z128" t="str">
            <v>辦公設備業</v>
          </cell>
        </row>
        <row r="129">
          <cell r="Z129" t="str">
            <v>辦公設備業</v>
          </cell>
        </row>
        <row r="130">
          <cell r="Z130" t="str">
            <v>辦公設備業</v>
          </cell>
        </row>
        <row r="131">
          <cell r="Z131" t="str">
            <v>辦公設備業</v>
          </cell>
        </row>
        <row r="132">
          <cell r="Z132" t="str">
            <v>辦公設備業</v>
          </cell>
        </row>
        <row r="133">
          <cell r="Z133" t="str">
            <v>辦公設備業</v>
          </cell>
        </row>
        <row r="134">
          <cell r="Z134" t="str">
            <v>辦公設備業</v>
          </cell>
        </row>
        <row r="135">
          <cell r="Z135" t="str">
            <v>辦公設備業</v>
          </cell>
        </row>
        <row r="136">
          <cell r="Z136" t="str">
            <v>辦公設備業</v>
          </cell>
        </row>
        <row r="137">
          <cell r="Z137" t="str">
            <v>辦公設備業</v>
          </cell>
        </row>
        <row r="138">
          <cell r="Z138" t="str">
            <v>辦公設備業</v>
          </cell>
        </row>
        <row r="139">
          <cell r="Z139" t="str">
            <v>辦公設備業</v>
          </cell>
        </row>
        <row r="140">
          <cell r="Z140" t="str">
            <v>辦公設備業</v>
          </cell>
        </row>
        <row r="141">
          <cell r="Z141" t="str">
            <v>辦公設備業</v>
          </cell>
        </row>
        <row r="142">
          <cell r="Z142" t="str">
            <v>辦公設備業</v>
          </cell>
        </row>
        <row r="143">
          <cell r="Z143" t="str">
            <v>辦公設備業</v>
          </cell>
        </row>
        <row r="144">
          <cell r="Z144" t="str">
            <v>辦公設備業</v>
          </cell>
        </row>
        <row r="145">
          <cell r="Z145" t="str">
            <v>辦公設備業</v>
          </cell>
        </row>
        <row r="146">
          <cell r="Z146" t="str">
            <v>辦公設備業敦南學府</v>
          </cell>
        </row>
        <row r="147">
          <cell r="Z147" t="str">
            <v>辦公設備業敦南學府</v>
          </cell>
        </row>
        <row r="148">
          <cell r="Z148" t="str">
            <v>辦公設備業敦南學府</v>
          </cell>
        </row>
        <row r="149">
          <cell r="Z149" t="str">
            <v>辦公設備業主管餐廳</v>
          </cell>
        </row>
        <row r="150">
          <cell r="Z150" t="str">
            <v>辦公設備業主管餐廳</v>
          </cell>
        </row>
        <row r="151">
          <cell r="Z151" t="str">
            <v>辦公設備業主管餐廳</v>
          </cell>
        </row>
        <row r="152">
          <cell r="Z152" t="str">
            <v>辦公設備業主管餐廳</v>
          </cell>
        </row>
        <row r="153">
          <cell r="Z153" t="str">
            <v>辦公設備業</v>
          </cell>
        </row>
        <row r="154">
          <cell r="Z154" t="str">
            <v>辦公設備業</v>
          </cell>
        </row>
        <row r="155">
          <cell r="Z155" t="str">
            <v>辦公設備業</v>
          </cell>
        </row>
        <row r="156">
          <cell r="Z156" t="str">
            <v>辦公設備業</v>
          </cell>
        </row>
        <row r="157">
          <cell r="Z157" t="str">
            <v>辦公設備業</v>
          </cell>
        </row>
        <row r="158">
          <cell r="Z158" t="str">
            <v>辦公設備業</v>
          </cell>
        </row>
        <row r="159">
          <cell r="Z159" t="str">
            <v>辦公設備業</v>
          </cell>
        </row>
        <row r="160">
          <cell r="Z160" t="str">
            <v>辦公設備業</v>
          </cell>
        </row>
        <row r="161">
          <cell r="Z161" t="str">
            <v>辦公設備業</v>
          </cell>
        </row>
        <row r="162">
          <cell r="Z162" t="str">
            <v>辦公設備業</v>
          </cell>
        </row>
        <row r="163">
          <cell r="Z163" t="str">
            <v>辦公設備業</v>
          </cell>
        </row>
        <row r="164">
          <cell r="Z164" t="str">
            <v>辦公設備業</v>
          </cell>
        </row>
        <row r="165">
          <cell r="Z165" t="str">
            <v>辦公設備業</v>
          </cell>
        </row>
        <row r="166">
          <cell r="Z166" t="str">
            <v>辦公設備業</v>
          </cell>
        </row>
        <row r="167">
          <cell r="Z167" t="str">
            <v>辦公設備業</v>
          </cell>
        </row>
        <row r="168">
          <cell r="Z168" t="str">
            <v>辦公設備業</v>
          </cell>
        </row>
        <row r="169">
          <cell r="Z169" t="str">
            <v>辦公設備業</v>
          </cell>
        </row>
        <row r="170">
          <cell r="Z170" t="str">
            <v>辦公設備業</v>
          </cell>
        </row>
        <row r="171">
          <cell r="Z171" t="str">
            <v>辦公設備用</v>
          </cell>
        </row>
        <row r="172">
          <cell r="Z172" t="str">
            <v>辦公設備用</v>
          </cell>
        </row>
        <row r="173">
          <cell r="Z173" t="str">
            <v>辦公設備用</v>
          </cell>
        </row>
        <row r="174">
          <cell r="Z174" t="str">
            <v>辦公設備用</v>
          </cell>
        </row>
        <row r="175">
          <cell r="Z175" t="str">
            <v>辦公設備用</v>
          </cell>
        </row>
        <row r="176">
          <cell r="Z176" t="str">
            <v>辦公設備用</v>
          </cell>
        </row>
        <row r="177">
          <cell r="Z177" t="str">
            <v>辦公設備用</v>
          </cell>
        </row>
        <row r="178">
          <cell r="Z178" t="str">
            <v>辦公設備用</v>
          </cell>
        </row>
        <row r="179">
          <cell r="Z179" t="str">
            <v>00</v>
          </cell>
        </row>
        <row r="180">
          <cell r="Z180" t="str">
            <v>00</v>
          </cell>
        </row>
        <row r="181">
          <cell r="Z181" t="str">
            <v>00</v>
          </cell>
        </row>
        <row r="182">
          <cell r="Z182" t="str">
            <v>00</v>
          </cell>
        </row>
        <row r="183">
          <cell r="Z183" t="str">
            <v>00</v>
          </cell>
        </row>
        <row r="184">
          <cell r="Z184" t="str">
            <v>00</v>
          </cell>
        </row>
        <row r="185">
          <cell r="Z185" t="str">
            <v>00</v>
          </cell>
        </row>
        <row r="186">
          <cell r="Z186" t="str">
            <v>00</v>
          </cell>
        </row>
        <row r="187">
          <cell r="Z187" t="str">
            <v>00</v>
          </cell>
        </row>
        <row r="188">
          <cell r="Z188" t="str">
            <v>00</v>
          </cell>
        </row>
        <row r="189">
          <cell r="Z189" t="str">
            <v>00</v>
          </cell>
        </row>
        <row r="190">
          <cell r="Z190" t="str">
            <v>00</v>
          </cell>
        </row>
        <row r="191">
          <cell r="Z191" t="str">
            <v>00</v>
          </cell>
        </row>
        <row r="192">
          <cell r="Z192" t="str">
            <v>00</v>
          </cell>
        </row>
        <row r="193">
          <cell r="Z193" t="str">
            <v>00</v>
          </cell>
        </row>
        <row r="194">
          <cell r="Z194" t="str">
            <v>00</v>
          </cell>
        </row>
        <row r="195">
          <cell r="Z195" t="str">
            <v>00</v>
          </cell>
        </row>
        <row r="196">
          <cell r="Z196" t="str">
            <v>00</v>
          </cell>
        </row>
        <row r="197">
          <cell r="Z197" t="str">
            <v>00</v>
          </cell>
        </row>
        <row r="198">
          <cell r="Z198" t="str">
            <v>00</v>
          </cell>
        </row>
        <row r="199">
          <cell r="Z199" t="str">
            <v>00</v>
          </cell>
        </row>
        <row r="200">
          <cell r="Z200" t="str">
            <v>00</v>
          </cell>
        </row>
        <row r="201">
          <cell r="Z201" t="str">
            <v>00</v>
          </cell>
        </row>
        <row r="202">
          <cell r="Z202" t="str">
            <v>00</v>
          </cell>
        </row>
        <row r="203">
          <cell r="Z203" t="str">
            <v>00</v>
          </cell>
        </row>
        <row r="204">
          <cell r="Z204" t="str">
            <v>00</v>
          </cell>
        </row>
        <row r="205">
          <cell r="Z205" t="str">
            <v>00</v>
          </cell>
        </row>
        <row r="206">
          <cell r="Z206" t="str">
            <v>00</v>
          </cell>
        </row>
        <row r="207">
          <cell r="Z207" t="str">
            <v>00</v>
          </cell>
        </row>
        <row r="208">
          <cell r="Z208" t="str">
            <v>00</v>
          </cell>
        </row>
        <row r="209">
          <cell r="Z209" t="str">
            <v>00</v>
          </cell>
        </row>
        <row r="210">
          <cell r="Z210" t="str">
            <v>00</v>
          </cell>
        </row>
        <row r="211">
          <cell r="Z211" t="str">
            <v>00</v>
          </cell>
        </row>
        <row r="212">
          <cell r="Z212" t="str">
            <v>00</v>
          </cell>
        </row>
        <row r="213">
          <cell r="Z213" t="str">
            <v>00</v>
          </cell>
        </row>
        <row r="214">
          <cell r="Z214" t="str">
            <v>00</v>
          </cell>
        </row>
        <row r="215">
          <cell r="Z215" t="str">
            <v>00</v>
          </cell>
        </row>
        <row r="216">
          <cell r="Z216" t="str">
            <v>00</v>
          </cell>
        </row>
        <row r="217">
          <cell r="Z217" t="str">
            <v>00</v>
          </cell>
        </row>
        <row r="218">
          <cell r="Z218" t="str">
            <v>00</v>
          </cell>
        </row>
        <row r="219">
          <cell r="Z219" t="str">
            <v>00</v>
          </cell>
        </row>
        <row r="220">
          <cell r="Z220" t="str">
            <v>00</v>
          </cell>
        </row>
        <row r="221">
          <cell r="Z221" t="str">
            <v>00</v>
          </cell>
        </row>
        <row r="222">
          <cell r="Z222" t="str">
            <v>00</v>
          </cell>
        </row>
        <row r="223">
          <cell r="Z223" t="str">
            <v>00</v>
          </cell>
        </row>
        <row r="224">
          <cell r="Z224" t="str">
            <v>00</v>
          </cell>
        </row>
        <row r="225">
          <cell r="Z225" t="str">
            <v>00</v>
          </cell>
        </row>
        <row r="226">
          <cell r="Z226" t="str">
            <v>00</v>
          </cell>
        </row>
        <row r="227">
          <cell r="Z227" t="str">
            <v>00</v>
          </cell>
        </row>
        <row r="228">
          <cell r="Z228" t="str">
            <v>00</v>
          </cell>
        </row>
        <row r="229">
          <cell r="Z229" t="str">
            <v>00</v>
          </cell>
        </row>
        <row r="230">
          <cell r="Z230" t="str">
            <v>00</v>
          </cell>
        </row>
        <row r="231">
          <cell r="Z231" t="str">
            <v>00</v>
          </cell>
        </row>
        <row r="232">
          <cell r="Z232" t="str">
            <v>00</v>
          </cell>
        </row>
        <row r="233">
          <cell r="Z233" t="str">
            <v>00</v>
          </cell>
        </row>
        <row r="234">
          <cell r="Z234" t="str">
            <v>00</v>
          </cell>
        </row>
        <row r="235">
          <cell r="Z235" t="str">
            <v>00</v>
          </cell>
        </row>
        <row r="236">
          <cell r="Z236" t="str">
            <v>00</v>
          </cell>
        </row>
        <row r="237">
          <cell r="Z237" t="str">
            <v>00</v>
          </cell>
        </row>
        <row r="238">
          <cell r="Z238" t="str">
            <v>00</v>
          </cell>
        </row>
        <row r="239">
          <cell r="Z239" t="str">
            <v>00</v>
          </cell>
        </row>
        <row r="240">
          <cell r="Z240" t="str">
            <v>00</v>
          </cell>
        </row>
        <row r="241">
          <cell r="Z241" t="str">
            <v>00</v>
          </cell>
        </row>
        <row r="242">
          <cell r="Z242" t="str">
            <v>00</v>
          </cell>
        </row>
        <row r="243">
          <cell r="Z243" t="str">
            <v>00</v>
          </cell>
        </row>
        <row r="244">
          <cell r="Z244" t="str">
            <v>00</v>
          </cell>
        </row>
        <row r="245">
          <cell r="Z245" t="str">
            <v>00</v>
          </cell>
        </row>
        <row r="246">
          <cell r="Z246" t="str">
            <v>00</v>
          </cell>
        </row>
        <row r="247">
          <cell r="Z247" t="str">
            <v>00</v>
          </cell>
        </row>
        <row r="248">
          <cell r="Z248" t="str">
            <v>00</v>
          </cell>
        </row>
        <row r="249">
          <cell r="Z249" t="str">
            <v>00</v>
          </cell>
        </row>
        <row r="250">
          <cell r="Z250" t="str">
            <v>00</v>
          </cell>
        </row>
        <row r="251">
          <cell r="Z251" t="str">
            <v>00</v>
          </cell>
        </row>
        <row r="252">
          <cell r="Z252" t="str">
            <v>00</v>
          </cell>
        </row>
        <row r="253">
          <cell r="Z253" t="str">
            <v>00</v>
          </cell>
        </row>
        <row r="254">
          <cell r="Z254" t="str">
            <v>00</v>
          </cell>
        </row>
        <row r="255">
          <cell r="Z255" t="str">
            <v>00</v>
          </cell>
        </row>
        <row r="256">
          <cell r="Z256" t="str">
            <v>00</v>
          </cell>
        </row>
        <row r="257">
          <cell r="Z257" t="str">
            <v>00</v>
          </cell>
        </row>
        <row r="258">
          <cell r="Z258" t="str">
            <v>00</v>
          </cell>
        </row>
        <row r="259">
          <cell r="Z259" t="str">
            <v>00</v>
          </cell>
        </row>
        <row r="260">
          <cell r="Z260" t="str">
            <v>00</v>
          </cell>
        </row>
        <row r="261">
          <cell r="Z261" t="str">
            <v>00</v>
          </cell>
        </row>
        <row r="262">
          <cell r="Z262" t="str">
            <v>00</v>
          </cell>
        </row>
        <row r="263">
          <cell r="Z263" t="str">
            <v>00</v>
          </cell>
        </row>
        <row r="264">
          <cell r="Z264" t="str">
            <v>00</v>
          </cell>
        </row>
        <row r="265">
          <cell r="Z265" t="str">
            <v>00</v>
          </cell>
        </row>
        <row r="266">
          <cell r="Z266" t="str">
            <v>00</v>
          </cell>
        </row>
        <row r="267">
          <cell r="Z267" t="str">
            <v>00</v>
          </cell>
        </row>
        <row r="268">
          <cell r="Z268" t="str">
            <v>00</v>
          </cell>
        </row>
        <row r="269">
          <cell r="Z269" t="str">
            <v>00</v>
          </cell>
        </row>
        <row r="270">
          <cell r="Z270" t="str">
            <v>00</v>
          </cell>
        </row>
        <row r="271">
          <cell r="Z271" t="str">
            <v>00</v>
          </cell>
        </row>
        <row r="272">
          <cell r="Z272" t="str">
            <v>00</v>
          </cell>
        </row>
        <row r="273">
          <cell r="Z273" t="str">
            <v>00</v>
          </cell>
        </row>
        <row r="274">
          <cell r="Z274" t="str">
            <v>00</v>
          </cell>
        </row>
        <row r="275">
          <cell r="Z275" t="str">
            <v>00</v>
          </cell>
        </row>
        <row r="276">
          <cell r="Z276" t="str">
            <v>00</v>
          </cell>
        </row>
        <row r="277">
          <cell r="Z277" t="str">
            <v>00</v>
          </cell>
        </row>
        <row r="278">
          <cell r="Z278" t="str">
            <v>00</v>
          </cell>
        </row>
        <row r="279">
          <cell r="Z279" t="str">
            <v>00</v>
          </cell>
        </row>
        <row r="280">
          <cell r="Z280" t="str">
            <v>00</v>
          </cell>
        </row>
        <row r="281">
          <cell r="Z281" t="str">
            <v>00</v>
          </cell>
        </row>
        <row r="282">
          <cell r="Z282" t="str">
            <v>00</v>
          </cell>
        </row>
        <row r="283">
          <cell r="Z283" t="str">
            <v>00</v>
          </cell>
        </row>
        <row r="284">
          <cell r="Z284" t="str">
            <v>00</v>
          </cell>
        </row>
        <row r="285">
          <cell r="Z285" t="str">
            <v>00</v>
          </cell>
        </row>
        <row r="286">
          <cell r="Z286" t="str">
            <v>00</v>
          </cell>
        </row>
        <row r="287">
          <cell r="Z287" t="str">
            <v>00</v>
          </cell>
        </row>
        <row r="288">
          <cell r="Z288" t="str">
            <v>00</v>
          </cell>
        </row>
        <row r="289">
          <cell r="Z289" t="str">
            <v>00</v>
          </cell>
        </row>
        <row r="290">
          <cell r="Z290" t="str">
            <v>00</v>
          </cell>
        </row>
        <row r="291">
          <cell r="Z291" t="str">
            <v>00</v>
          </cell>
        </row>
        <row r="292">
          <cell r="Z292" t="str">
            <v>00</v>
          </cell>
        </row>
        <row r="293">
          <cell r="Z293" t="str">
            <v>00</v>
          </cell>
        </row>
        <row r="294">
          <cell r="Z294" t="str">
            <v>00</v>
          </cell>
        </row>
        <row r="295">
          <cell r="Z295" t="str">
            <v>00</v>
          </cell>
        </row>
        <row r="296">
          <cell r="Z296" t="str">
            <v>00</v>
          </cell>
        </row>
        <row r="297">
          <cell r="Z297" t="str">
            <v>00</v>
          </cell>
        </row>
        <row r="298">
          <cell r="Z298" t="str">
            <v>00</v>
          </cell>
        </row>
        <row r="299">
          <cell r="Z299" t="str">
            <v>00</v>
          </cell>
        </row>
        <row r="300">
          <cell r="Z300" t="str">
            <v>00</v>
          </cell>
        </row>
        <row r="301">
          <cell r="Z301" t="str">
            <v>00</v>
          </cell>
        </row>
        <row r="302">
          <cell r="Z302" t="str">
            <v>00</v>
          </cell>
        </row>
        <row r="303">
          <cell r="Z303" t="str">
            <v>01198719194</v>
          </cell>
        </row>
        <row r="304">
          <cell r="Z304" t="str">
            <v>0539217500</v>
          </cell>
        </row>
        <row r="305">
          <cell r="Z305" t="str">
            <v>010896525</v>
          </cell>
        </row>
        <row r="306">
          <cell r="Z306" t="str">
            <v>08184869</v>
          </cell>
        </row>
        <row r="307">
          <cell r="Z307" t="str">
            <v>00</v>
          </cell>
        </row>
        <row r="308">
          <cell r="Z308" t="str">
            <v>044530405</v>
          </cell>
        </row>
        <row r="309">
          <cell r="Z309" t="str">
            <v>00</v>
          </cell>
        </row>
        <row r="310">
          <cell r="Z310" t="str">
            <v>00</v>
          </cell>
        </row>
        <row r="311">
          <cell r="Z311" t="str">
            <v>01801548493</v>
          </cell>
        </row>
        <row r="312">
          <cell r="Z312" t="str">
            <v>00</v>
          </cell>
        </row>
        <row r="313">
          <cell r="Z313" t="str">
            <v>00</v>
          </cell>
        </row>
        <row r="314">
          <cell r="Z314" t="str">
            <v>00</v>
          </cell>
        </row>
        <row r="315">
          <cell r="Z315" t="str">
            <v>00</v>
          </cell>
        </row>
        <row r="316">
          <cell r="Z316" t="str">
            <v>00</v>
          </cell>
        </row>
        <row r="317">
          <cell r="Z317" t="str">
            <v>00</v>
          </cell>
        </row>
        <row r="318">
          <cell r="Z318" t="str">
            <v>00</v>
          </cell>
        </row>
        <row r="319">
          <cell r="Z319" t="str">
            <v>00</v>
          </cell>
        </row>
        <row r="320">
          <cell r="Z320" t="str">
            <v>00</v>
          </cell>
        </row>
        <row r="321">
          <cell r="Z321" t="str">
            <v>00</v>
          </cell>
        </row>
        <row r="322">
          <cell r="Z322" t="str">
            <v>00</v>
          </cell>
        </row>
        <row r="323">
          <cell r="Z323" t="str">
            <v>00</v>
          </cell>
        </row>
        <row r="324">
          <cell r="Z324" t="str">
            <v>00</v>
          </cell>
        </row>
        <row r="325">
          <cell r="Z325" t="str">
            <v>00</v>
          </cell>
        </row>
        <row r="326">
          <cell r="Z326" t="str">
            <v>00</v>
          </cell>
        </row>
        <row r="327">
          <cell r="Z327" t="str">
            <v>00</v>
          </cell>
        </row>
        <row r="328">
          <cell r="Z328" t="str">
            <v>00</v>
          </cell>
        </row>
        <row r="329">
          <cell r="Z329" t="str">
            <v>00</v>
          </cell>
        </row>
        <row r="330">
          <cell r="Z330" t="str">
            <v>00</v>
          </cell>
        </row>
        <row r="331">
          <cell r="Z331" t="str">
            <v>00</v>
          </cell>
        </row>
        <row r="332">
          <cell r="Z332" t="str">
            <v>00</v>
          </cell>
        </row>
        <row r="333">
          <cell r="Z333" t="str">
            <v>00</v>
          </cell>
        </row>
        <row r="334">
          <cell r="Z334" t="str">
            <v>00</v>
          </cell>
        </row>
        <row r="335">
          <cell r="Z335" t="str">
            <v>00</v>
          </cell>
        </row>
        <row r="336">
          <cell r="Z336" t="str">
            <v>00</v>
          </cell>
        </row>
        <row r="337">
          <cell r="Z337" t="str">
            <v>00</v>
          </cell>
        </row>
        <row r="338">
          <cell r="Z338" t="str">
            <v>00</v>
          </cell>
        </row>
        <row r="339">
          <cell r="Z339" t="str">
            <v>00</v>
          </cell>
        </row>
        <row r="340">
          <cell r="Z340" t="str">
            <v>00</v>
          </cell>
        </row>
        <row r="341">
          <cell r="Z341" t="str">
            <v>00</v>
          </cell>
        </row>
        <row r="342">
          <cell r="Z342" t="str">
            <v>00</v>
          </cell>
        </row>
        <row r="343">
          <cell r="Z343" t="str">
            <v>00</v>
          </cell>
        </row>
        <row r="344">
          <cell r="Z344" t="str">
            <v>00</v>
          </cell>
        </row>
        <row r="345">
          <cell r="Z345" t="str">
            <v>00</v>
          </cell>
        </row>
        <row r="346">
          <cell r="Z346" t="str">
            <v>00</v>
          </cell>
        </row>
        <row r="347">
          <cell r="Z347" t="str">
            <v>00</v>
          </cell>
        </row>
        <row r="348">
          <cell r="Z348" t="str">
            <v>00</v>
          </cell>
        </row>
        <row r="349">
          <cell r="Z349" t="str">
            <v>00</v>
          </cell>
        </row>
        <row r="350">
          <cell r="Z350" t="str">
            <v>00</v>
          </cell>
        </row>
        <row r="351">
          <cell r="Z351" t="str">
            <v>00</v>
          </cell>
        </row>
        <row r="352">
          <cell r="Z352" t="str">
            <v>00</v>
          </cell>
        </row>
        <row r="353">
          <cell r="Z353" t="str">
            <v>00</v>
          </cell>
        </row>
        <row r="354">
          <cell r="Z354" t="str">
            <v>00</v>
          </cell>
        </row>
        <row r="355">
          <cell r="Z355" t="str">
            <v>00</v>
          </cell>
        </row>
        <row r="356">
          <cell r="Z356" t="str">
            <v>00</v>
          </cell>
        </row>
        <row r="357">
          <cell r="Z357" t="str">
            <v>00</v>
          </cell>
        </row>
        <row r="358">
          <cell r="Z358" t="str">
            <v>00</v>
          </cell>
        </row>
        <row r="359">
          <cell r="Z359" t="str">
            <v>00</v>
          </cell>
        </row>
        <row r="360">
          <cell r="Z360" t="str">
            <v>00</v>
          </cell>
        </row>
        <row r="361">
          <cell r="Z361" t="str">
            <v>00</v>
          </cell>
        </row>
        <row r="362">
          <cell r="Z362" t="str">
            <v>00</v>
          </cell>
        </row>
        <row r="363">
          <cell r="Z363" t="str">
            <v>00</v>
          </cell>
        </row>
        <row r="364">
          <cell r="Z364" t="str">
            <v>00</v>
          </cell>
        </row>
        <row r="365">
          <cell r="Z365" t="str">
            <v>00</v>
          </cell>
        </row>
        <row r="366">
          <cell r="Z366" t="str">
            <v>00</v>
          </cell>
        </row>
        <row r="367">
          <cell r="Z367" t="str">
            <v>00</v>
          </cell>
        </row>
        <row r="368">
          <cell r="Z368" t="str">
            <v>00</v>
          </cell>
        </row>
        <row r="369">
          <cell r="Z369" t="str">
            <v>00</v>
          </cell>
        </row>
        <row r="370">
          <cell r="Z370" t="str">
            <v>00</v>
          </cell>
        </row>
        <row r="371">
          <cell r="Z371" t="str">
            <v>00</v>
          </cell>
        </row>
        <row r="372">
          <cell r="Z372" t="str">
            <v>00</v>
          </cell>
        </row>
        <row r="373">
          <cell r="Z373" t="str">
            <v>00</v>
          </cell>
        </row>
        <row r="374">
          <cell r="Z374" t="str">
            <v>00</v>
          </cell>
        </row>
        <row r="375">
          <cell r="Z375" t="str">
            <v>00</v>
          </cell>
        </row>
        <row r="376">
          <cell r="Z376" t="str">
            <v>00</v>
          </cell>
        </row>
        <row r="377">
          <cell r="Z377" t="str">
            <v>00</v>
          </cell>
        </row>
        <row r="378">
          <cell r="Z378" t="str">
            <v>00</v>
          </cell>
        </row>
        <row r="379">
          <cell r="Z379" t="str">
            <v>00</v>
          </cell>
        </row>
        <row r="380">
          <cell r="Z380" t="str">
            <v>00</v>
          </cell>
        </row>
        <row r="381">
          <cell r="Z381" t="str">
            <v>00</v>
          </cell>
        </row>
        <row r="382">
          <cell r="Z382" t="str">
            <v>00</v>
          </cell>
        </row>
        <row r="383">
          <cell r="Z383" t="str">
            <v>00</v>
          </cell>
        </row>
        <row r="384">
          <cell r="Z384" t="str">
            <v>00</v>
          </cell>
        </row>
        <row r="385">
          <cell r="Z385" t="str">
            <v>00</v>
          </cell>
        </row>
        <row r="386">
          <cell r="Z386" t="str">
            <v>00</v>
          </cell>
        </row>
        <row r="387">
          <cell r="Z387" t="str">
            <v>00</v>
          </cell>
        </row>
        <row r="388">
          <cell r="Z388" t="str">
            <v>00</v>
          </cell>
        </row>
        <row r="389">
          <cell r="Z389" t="str">
            <v>00</v>
          </cell>
        </row>
        <row r="390">
          <cell r="Z390" t="str">
            <v>00</v>
          </cell>
        </row>
        <row r="391">
          <cell r="Z391" t="str">
            <v>00</v>
          </cell>
        </row>
        <row r="392">
          <cell r="Z392" t="str">
            <v>00</v>
          </cell>
        </row>
        <row r="393">
          <cell r="Z393" t="str">
            <v>00</v>
          </cell>
        </row>
        <row r="394">
          <cell r="Z394" t="str">
            <v>00</v>
          </cell>
        </row>
        <row r="395">
          <cell r="Z395" t="str">
            <v>00</v>
          </cell>
        </row>
        <row r="396">
          <cell r="Z396" t="str">
            <v>00</v>
          </cell>
        </row>
        <row r="397">
          <cell r="Z397" t="str">
            <v>00</v>
          </cell>
        </row>
        <row r="398">
          <cell r="Z398" t="str">
            <v>00</v>
          </cell>
        </row>
        <row r="399">
          <cell r="Z399" t="str">
            <v>00</v>
          </cell>
        </row>
        <row r="400">
          <cell r="Z400" t="str">
            <v>00</v>
          </cell>
        </row>
        <row r="401">
          <cell r="Z401" t="str">
            <v>00</v>
          </cell>
        </row>
        <row r="402">
          <cell r="Z402" t="str">
            <v>00</v>
          </cell>
        </row>
        <row r="403">
          <cell r="Z403" t="str">
            <v>00</v>
          </cell>
        </row>
        <row r="404">
          <cell r="Z404" t="str">
            <v>00</v>
          </cell>
        </row>
        <row r="405">
          <cell r="Z405" t="str">
            <v>00</v>
          </cell>
        </row>
        <row r="406">
          <cell r="Z406" t="str">
            <v>00</v>
          </cell>
        </row>
        <row r="407">
          <cell r="Z407" t="str">
            <v>00</v>
          </cell>
        </row>
        <row r="408">
          <cell r="Z408" t="str">
            <v>00</v>
          </cell>
        </row>
        <row r="409">
          <cell r="Z409" t="str">
            <v>00</v>
          </cell>
        </row>
        <row r="410">
          <cell r="Z410" t="str">
            <v>00</v>
          </cell>
        </row>
        <row r="411">
          <cell r="Z411" t="str">
            <v>00</v>
          </cell>
        </row>
        <row r="412">
          <cell r="Z412" t="str">
            <v>00</v>
          </cell>
        </row>
        <row r="413">
          <cell r="Z413" t="str">
            <v>00</v>
          </cell>
        </row>
        <row r="414">
          <cell r="Z414" t="str">
            <v>00</v>
          </cell>
        </row>
        <row r="415">
          <cell r="Z415" t="str">
            <v>00</v>
          </cell>
        </row>
        <row r="416">
          <cell r="Z416" t="str">
            <v>00</v>
          </cell>
        </row>
        <row r="417">
          <cell r="Z417" t="str">
            <v>00</v>
          </cell>
        </row>
        <row r="418">
          <cell r="Z418" t="str">
            <v>00</v>
          </cell>
        </row>
        <row r="419">
          <cell r="Z419" t="str">
            <v>00</v>
          </cell>
        </row>
        <row r="420">
          <cell r="Z420" t="str">
            <v>00</v>
          </cell>
        </row>
        <row r="421">
          <cell r="Z421" t="str">
            <v>00</v>
          </cell>
        </row>
        <row r="422">
          <cell r="Z422" t="str">
            <v>00</v>
          </cell>
        </row>
        <row r="423">
          <cell r="Z423" t="str">
            <v>00</v>
          </cell>
        </row>
        <row r="424">
          <cell r="Z424" t="str">
            <v>00</v>
          </cell>
        </row>
        <row r="425">
          <cell r="Z425" t="str">
            <v>00</v>
          </cell>
        </row>
        <row r="426">
          <cell r="Z426" t="str">
            <v>00</v>
          </cell>
        </row>
        <row r="427">
          <cell r="Z427" t="str">
            <v>00</v>
          </cell>
        </row>
        <row r="428">
          <cell r="Z428" t="str">
            <v>00</v>
          </cell>
        </row>
        <row r="429">
          <cell r="Z429" t="str">
            <v>00</v>
          </cell>
        </row>
        <row r="430">
          <cell r="Z430" t="str">
            <v>00</v>
          </cell>
        </row>
        <row r="431">
          <cell r="Z431" t="str">
            <v>00</v>
          </cell>
        </row>
        <row r="432">
          <cell r="Z432" t="str">
            <v>00</v>
          </cell>
        </row>
        <row r="433">
          <cell r="Z433" t="str">
            <v>00</v>
          </cell>
        </row>
        <row r="434">
          <cell r="Z434" t="str">
            <v>00</v>
          </cell>
        </row>
        <row r="435">
          <cell r="Z435" t="str">
            <v>00</v>
          </cell>
        </row>
        <row r="436">
          <cell r="Z436" t="str">
            <v>00</v>
          </cell>
        </row>
        <row r="437">
          <cell r="Z437" t="str">
            <v>00</v>
          </cell>
        </row>
        <row r="438">
          <cell r="Z438" t="str">
            <v>00</v>
          </cell>
        </row>
        <row r="439">
          <cell r="Z439" t="str">
            <v>00</v>
          </cell>
        </row>
        <row r="440">
          <cell r="Z440" t="str">
            <v>00</v>
          </cell>
        </row>
        <row r="441">
          <cell r="Z441" t="str">
            <v>00</v>
          </cell>
        </row>
        <row r="442">
          <cell r="Z442" t="str">
            <v>00</v>
          </cell>
        </row>
        <row r="443">
          <cell r="Z443" t="str">
            <v>00</v>
          </cell>
        </row>
        <row r="444">
          <cell r="Z444" t="str">
            <v>00</v>
          </cell>
        </row>
        <row r="445">
          <cell r="Z445" t="str">
            <v>00</v>
          </cell>
        </row>
        <row r="446">
          <cell r="Z446" t="str">
            <v>00</v>
          </cell>
        </row>
        <row r="447">
          <cell r="Z447" t="str">
            <v>00</v>
          </cell>
        </row>
        <row r="448">
          <cell r="Z448" t="str">
            <v>00</v>
          </cell>
        </row>
        <row r="449">
          <cell r="Z449" t="str">
            <v>00</v>
          </cell>
        </row>
        <row r="450">
          <cell r="Z450" t="str">
            <v>00</v>
          </cell>
        </row>
        <row r="451">
          <cell r="Z451" t="str">
            <v>00</v>
          </cell>
        </row>
        <row r="452">
          <cell r="Z452" t="str">
            <v>00</v>
          </cell>
        </row>
        <row r="453">
          <cell r="Z453" t="str">
            <v>00</v>
          </cell>
        </row>
        <row r="454">
          <cell r="Z454" t="str">
            <v>00</v>
          </cell>
        </row>
        <row r="455">
          <cell r="Z455" t="str">
            <v>00</v>
          </cell>
        </row>
        <row r="456">
          <cell r="Z456" t="str">
            <v>00</v>
          </cell>
        </row>
        <row r="457">
          <cell r="Z457" t="str">
            <v>00</v>
          </cell>
        </row>
        <row r="458">
          <cell r="Z458" t="str">
            <v>00</v>
          </cell>
        </row>
        <row r="459">
          <cell r="Z459" t="str">
            <v>00</v>
          </cell>
        </row>
        <row r="460">
          <cell r="Z460" t="str">
            <v>00</v>
          </cell>
        </row>
        <row r="461">
          <cell r="Z461" t="str">
            <v>00</v>
          </cell>
        </row>
        <row r="462">
          <cell r="Z462" t="str">
            <v>00</v>
          </cell>
        </row>
        <row r="463">
          <cell r="Z463" t="str">
            <v>00</v>
          </cell>
        </row>
        <row r="464">
          <cell r="Z464" t="str">
            <v>00</v>
          </cell>
        </row>
        <row r="465">
          <cell r="Z465" t="str">
            <v>00</v>
          </cell>
        </row>
        <row r="466">
          <cell r="Z466" t="str">
            <v>00</v>
          </cell>
        </row>
        <row r="467">
          <cell r="Z467" t="str">
            <v>00</v>
          </cell>
        </row>
        <row r="468">
          <cell r="Z468" t="str">
            <v>00</v>
          </cell>
        </row>
        <row r="469">
          <cell r="Z469" t="str">
            <v>00</v>
          </cell>
        </row>
        <row r="470">
          <cell r="Z470" t="str">
            <v>00</v>
          </cell>
        </row>
        <row r="471">
          <cell r="Z471" t="str">
            <v>00</v>
          </cell>
        </row>
        <row r="472">
          <cell r="Z472" t="str">
            <v>00</v>
          </cell>
        </row>
        <row r="473">
          <cell r="Z473" t="str">
            <v>00</v>
          </cell>
        </row>
        <row r="474">
          <cell r="Z474" t="str">
            <v>00</v>
          </cell>
        </row>
        <row r="475">
          <cell r="Z475" t="str">
            <v>00</v>
          </cell>
        </row>
        <row r="476">
          <cell r="Z476" t="str">
            <v>00</v>
          </cell>
        </row>
        <row r="477">
          <cell r="Z477" t="str">
            <v>00</v>
          </cell>
        </row>
        <row r="478">
          <cell r="Z478" t="str">
            <v>00</v>
          </cell>
        </row>
        <row r="479">
          <cell r="Z479" t="str">
            <v>00</v>
          </cell>
        </row>
        <row r="480">
          <cell r="Z480" t="str">
            <v>00</v>
          </cell>
        </row>
        <row r="481">
          <cell r="Z481" t="str">
            <v>00</v>
          </cell>
        </row>
        <row r="482">
          <cell r="Z482" t="str">
            <v>00</v>
          </cell>
        </row>
        <row r="483">
          <cell r="Z483" t="str">
            <v>00</v>
          </cell>
        </row>
        <row r="484">
          <cell r="Z484" t="str">
            <v>00</v>
          </cell>
        </row>
        <row r="485">
          <cell r="Z485" t="str">
            <v>00</v>
          </cell>
        </row>
        <row r="486">
          <cell r="Z486" t="str">
            <v>00</v>
          </cell>
        </row>
        <row r="487">
          <cell r="Z487" t="str">
            <v>00</v>
          </cell>
        </row>
        <row r="488">
          <cell r="Z488" t="str">
            <v>00</v>
          </cell>
        </row>
        <row r="489">
          <cell r="Z489" t="str">
            <v>00</v>
          </cell>
        </row>
        <row r="490">
          <cell r="Z490" t="str">
            <v>00</v>
          </cell>
        </row>
        <row r="491">
          <cell r="Z491" t="str">
            <v>00</v>
          </cell>
        </row>
        <row r="492">
          <cell r="Z492" t="str">
            <v>00</v>
          </cell>
        </row>
        <row r="493">
          <cell r="Z493" t="str">
            <v>00</v>
          </cell>
        </row>
        <row r="494">
          <cell r="Z494" t="str">
            <v>00</v>
          </cell>
        </row>
        <row r="495">
          <cell r="Z495" t="str">
            <v>00</v>
          </cell>
        </row>
        <row r="496">
          <cell r="Z496" t="str">
            <v>00</v>
          </cell>
        </row>
        <row r="497">
          <cell r="Z497" t="str">
            <v>00</v>
          </cell>
        </row>
        <row r="498">
          <cell r="Z498" t="str">
            <v>00</v>
          </cell>
        </row>
        <row r="499">
          <cell r="Z499" t="str">
            <v>00</v>
          </cell>
        </row>
        <row r="500">
          <cell r="Z500" t="str">
            <v>00</v>
          </cell>
        </row>
        <row r="501">
          <cell r="Z501" t="str">
            <v>00</v>
          </cell>
        </row>
        <row r="502">
          <cell r="Z502" t="str">
            <v>00</v>
          </cell>
        </row>
        <row r="503">
          <cell r="Z503" t="str">
            <v>00</v>
          </cell>
        </row>
        <row r="504">
          <cell r="Z504" t="str">
            <v>00</v>
          </cell>
        </row>
        <row r="505">
          <cell r="Z505" t="str">
            <v>00</v>
          </cell>
        </row>
        <row r="506">
          <cell r="Z506" t="str">
            <v>00</v>
          </cell>
        </row>
        <row r="507">
          <cell r="Z507" t="str">
            <v>00</v>
          </cell>
        </row>
        <row r="508">
          <cell r="Z508" t="str">
            <v>00</v>
          </cell>
        </row>
        <row r="509">
          <cell r="Z509" t="str">
            <v>00</v>
          </cell>
        </row>
        <row r="510">
          <cell r="Z510" t="str">
            <v>00</v>
          </cell>
        </row>
        <row r="511">
          <cell r="Z511" t="str">
            <v>00</v>
          </cell>
        </row>
        <row r="512">
          <cell r="Z512" t="str">
            <v>00</v>
          </cell>
        </row>
        <row r="513">
          <cell r="Z513" t="str">
            <v>00</v>
          </cell>
        </row>
        <row r="514">
          <cell r="Z514" t="str">
            <v>00</v>
          </cell>
        </row>
        <row r="515">
          <cell r="Z515" t="str">
            <v>00</v>
          </cell>
        </row>
        <row r="516">
          <cell r="Z516" t="str">
            <v>00</v>
          </cell>
        </row>
        <row r="517">
          <cell r="Z517" t="str">
            <v>00</v>
          </cell>
        </row>
        <row r="518">
          <cell r="Z518" t="str">
            <v>00</v>
          </cell>
        </row>
        <row r="519">
          <cell r="Z519" t="str">
            <v>00</v>
          </cell>
        </row>
        <row r="520">
          <cell r="Z520" t="str">
            <v>00</v>
          </cell>
        </row>
        <row r="521">
          <cell r="Z521" t="str">
            <v>00</v>
          </cell>
        </row>
        <row r="522">
          <cell r="Z522" t="str">
            <v>00</v>
          </cell>
        </row>
        <row r="523">
          <cell r="Z523" t="str">
            <v>00</v>
          </cell>
        </row>
        <row r="524">
          <cell r="Z524" t="str">
            <v>00</v>
          </cell>
        </row>
        <row r="525">
          <cell r="Z525" t="str">
            <v>00</v>
          </cell>
        </row>
        <row r="526">
          <cell r="Z526" t="str">
            <v>00</v>
          </cell>
        </row>
        <row r="527">
          <cell r="Z527" t="str">
            <v>00</v>
          </cell>
        </row>
        <row r="528">
          <cell r="Z528" t="str">
            <v>00</v>
          </cell>
        </row>
        <row r="529">
          <cell r="Z529" t="str">
            <v>00</v>
          </cell>
        </row>
        <row r="530">
          <cell r="Z530" t="str">
            <v>00</v>
          </cell>
        </row>
        <row r="531">
          <cell r="Z531" t="str">
            <v>00</v>
          </cell>
        </row>
        <row r="532">
          <cell r="Z532" t="str">
            <v>00</v>
          </cell>
        </row>
        <row r="533">
          <cell r="Z533" t="str">
            <v>00</v>
          </cell>
        </row>
        <row r="534">
          <cell r="Z534" t="str">
            <v>00</v>
          </cell>
        </row>
        <row r="535">
          <cell r="Z535" t="str">
            <v>00</v>
          </cell>
        </row>
        <row r="536">
          <cell r="Z536" t="str">
            <v>00</v>
          </cell>
        </row>
        <row r="537">
          <cell r="Z537" t="str">
            <v>00</v>
          </cell>
        </row>
        <row r="538">
          <cell r="Z538" t="str">
            <v>00</v>
          </cell>
        </row>
        <row r="539">
          <cell r="Z539" t="str">
            <v>00</v>
          </cell>
        </row>
        <row r="540">
          <cell r="Z540" t="str">
            <v>00</v>
          </cell>
        </row>
        <row r="541">
          <cell r="Z541" t="str">
            <v>00</v>
          </cell>
        </row>
        <row r="542">
          <cell r="Z542" t="str">
            <v>00</v>
          </cell>
        </row>
        <row r="543">
          <cell r="Z543" t="str">
            <v>00</v>
          </cell>
        </row>
        <row r="544">
          <cell r="Z544" t="str">
            <v>00</v>
          </cell>
        </row>
        <row r="545">
          <cell r="Z545" t="str">
            <v>00</v>
          </cell>
        </row>
        <row r="546">
          <cell r="Z546" t="str">
            <v>00</v>
          </cell>
        </row>
        <row r="547">
          <cell r="Z547" t="str">
            <v>00</v>
          </cell>
        </row>
        <row r="548">
          <cell r="Z548" t="str">
            <v>00</v>
          </cell>
        </row>
        <row r="549">
          <cell r="Z549" t="str">
            <v>00</v>
          </cell>
        </row>
        <row r="550">
          <cell r="Z550" t="str">
            <v>00</v>
          </cell>
        </row>
        <row r="551">
          <cell r="Z551" t="str">
            <v>00</v>
          </cell>
        </row>
        <row r="552">
          <cell r="Z552" t="str">
            <v>00</v>
          </cell>
        </row>
        <row r="553">
          <cell r="Z553" t="str">
            <v>00</v>
          </cell>
        </row>
        <row r="554">
          <cell r="Z554" t="str">
            <v>00</v>
          </cell>
        </row>
        <row r="555">
          <cell r="Z555" t="str">
            <v>00</v>
          </cell>
        </row>
        <row r="556">
          <cell r="Z556" t="str">
            <v>00</v>
          </cell>
        </row>
        <row r="557">
          <cell r="Z557" t="str">
            <v>00</v>
          </cell>
        </row>
        <row r="558">
          <cell r="Z558" t="str">
            <v>00</v>
          </cell>
        </row>
        <row r="559">
          <cell r="Z559" t="str">
            <v>00</v>
          </cell>
        </row>
        <row r="560">
          <cell r="Z560" t="str">
            <v>00</v>
          </cell>
        </row>
        <row r="561">
          <cell r="Z561" t="str">
            <v>00</v>
          </cell>
        </row>
        <row r="562">
          <cell r="Z562" t="str">
            <v>00</v>
          </cell>
        </row>
        <row r="563">
          <cell r="Z563" t="str">
            <v>00</v>
          </cell>
        </row>
        <row r="564">
          <cell r="Z564" t="str">
            <v>00</v>
          </cell>
        </row>
        <row r="565">
          <cell r="Z565" t="str">
            <v>00</v>
          </cell>
        </row>
        <row r="566">
          <cell r="Z566" t="str">
            <v>00</v>
          </cell>
        </row>
        <row r="567">
          <cell r="Z567" t="str">
            <v>00</v>
          </cell>
        </row>
        <row r="568">
          <cell r="Z568" t="str">
            <v>00</v>
          </cell>
        </row>
        <row r="569">
          <cell r="Z569" t="str">
            <v>00</v>
          </cell>
        </row>
        <row r="570">
          <cell r="Z570" t="str">
            <v>00</v>
          </cell>
        </row>
        <row r="571">
          <cell r="Z571" t="str">
            <v>00</v>
          </cell>
        </row>
        <row r="572">
          <cell r="Z572" t="str">
            <v>00</v>
          </cell>
        </row>
        <row r="573">
          <cell r="Z573" t="str">
            <v>00</v>
          </cell>
        </row>
        <row r="574">
          <cell r="Z574" t="str">
            <v>00</v>
          </cell>
        </row>
        <row r="575">
          <cell r="Z575" t="str">
            <v>00</v>
          </cell>
        </row>
        <row r="576">
          <cell r="Z576" t="str">
            <v>00</v>
          </cell>
        </row>
        <row r="577">
          <cell r="Z577" t="str">
            <v>00</v>
          </cell>
        </row>
        <row r="578">
          <cell r="Z578" t="str">
            <v>00</v>
          </cell>
        </row>
        <row r="579">
          <cell r="Z579" t="str">
            <v>00</v>
          </cell>
        </row>
        <row r="580">
          <cell r="Z580" t="str">
            <v>00</v>
          </cell>
        </row>
        <row r="581">
          <cell r="Z581" t="str">
            <v>00</v>
          </cell>
        </row>
        <row r="582">
          <cell r="Z582" t="str">
            <v>00</v>
          </cell>
        </row>
        <row r="583">
          <cell r="Z583" t="str">
            <v>00</v>
          </cell>
        </row>
        <row r="584">
          <cell r="Z584" t="str">
            <v>00</v>
          </cell>
        </row>
        <row r="585">
          <cell r="Z585" t="str">
            <v>00</v>
          </cell>
        </row>
        <row r="586">
          <cell r="Z586" t="str">
            <v>00</v>
          </cell>
        </row>
        <row r="587">
          <cell r="Z587" t="str">
            <v>00</v>
          </cell>
        </row>
        <row r="588">
          <cell r="Z588" t="str">
            <v>00</v>
          </cell>
        </row>
        <row r="589">
          <cell r="Z589" t="str">
            <v>00</v>
          </cell>
        </row>
        <row r="590">
          <cell r="Z590" t="str">
            <v>00</v>
          </cell>
        </row>
        <row r="591">
          <cell r="Z591" t="str">
            <v>00</v>
          </cell>
        </row>
        <row r="592">
          <cell r="Z592" t="str">
            <v>00</v>
          </cell>
        </row>
        <row r="593">
          <cell r="Z593" t="str">
            <v>00</v>
          </cell>
        </row>
        <row r="594">
          <cell r="Z594" t="str">
            <v>00</v>
          </cell>
        </row>
        <row r="595">
          <cell r="Z595" t="str">
            <v>00</v>
          </cell>
        </row>
        <row r="596">
          <cell r="Z596" t="str">
            <v>00</v>
          </cell>
        </row>
        <row r="597">
          <cell r="Z597" t="str">
            <v>00</v>
          </cell>
        </row>
        <row r="598">
          <cell r="Z598" t="str">
            <v>00</v>
          </cell>
        </row>
        <row r="599">
          <cell r="Z599" t="str">
            <v>00</v>
          </cell>
        </row>
        <row r="600">
          <cell r="Z600" t="str">
            <v>00</v>
          </cell>
        </row>
        <row r="601">
          <cell r="Z601" t="str">
            <v>00</v>
          </cell>
        </row>
        <row r="602">
          <cell r="Z602" t="str">
            <v>00</v>
          </cell>
        </row>
        <row r="603">
          <cell r="Z603" t="str">
            <v>00</v>
          </cell>
        </row>
        <row r="604">
          <cell r="Z604" t="str">
            <v>00</v>
          </cell>
        </row>
        <row r="605">
          <cell r="Z605" t="str">
            <v>00</v>
          </cell>
        </row>
        <row r="606">
          <cell r="Z606" t="str">
            <v>00</v>
          </cell>
        </row>
        <row r="607">
          <cell r="Z607" t="str">
            <v>00</v>
          </cell>
        </row>
        <row r="608">
          <cell r="Z608" t="str">
            <v>00</v>
          </cell>
        </row>
        <row r="609">
          <cell r="Z609" t="str">
            <v>00</v>
          </cell>
        </row>
        <row r="610">
          <cell r="Z610" t="str">
            <v>00</v>
          </cell>
        </row>
        <row r="611">
          <cell r="Z611" t="str">
            <v>00</v>
          </cell>
        </row>
        <row r="612">
          <cell r="Z612" t="str">
            <v>00</v>
          </cell>
        </row>
        <row r="613">
          <cell r="Z613" t="str">
            <v>00</v>
          </cell>
        </row>
        <row r="614">
          <cell r="Z614" t="str">
            <v>00</v>
          </cell>
        </row>
        <row r="615">
          <cell r="Z615" t="str">
            <v>00</v>
          </cell>
        </row>
        <row r="616">
          <cell r="Z616" t="str">
            <v>00</v>
          </cell>
        </row>
        <row r="617">
          <cell r="Z617" t="str">
            <v>00</v>
          </cell>
        </row>
        <row r="618">
          <cell r="Z618" t="str">
            <v>00</v>
          </cell>
        </row>
        <row r="619">
          <cell r="Z619" t="str">
            <v>00</v>
          </cell>
        </row>
        <row r="620">
          <cell r="Z620" t="str">
            <v>00</v>
          </cell>
        </row>
        <row r="621">
          <cell r="Z621" t="str">
            <v>00</v>
          </cell>
        </row>
        <row r="622">
          <cell r="Z622" t="str">
            <v>00</v>
          </cell>
        </row>
        <row r="623">
          <cell r="Z623" t="str">
            <v>00</v>
          </cell>
        </row>
        <row r="624">
          <cell r="Z624" t="str">
            <v>00</v>
          </cell>
        </row>
        <row r="625">
          <cell r="Z625" t="str">
            <v>00</v>
          </cell>
        </row>
        <row r="626">
          <cell r="Z626" t="str">
            <v>00</v>
          </cell>
        </row>
        <row r="627">
          <cell r="Z627" t="str">
            <v>00</v>
          </cell>
        </row>
        <row r="628">
          <cell r="Z628" t="str">
            <v>00</v>
          </cell>
        </row>
        <row r="629">
          <cell r="Z629" t="str">
            <v>00</v>
          </cell>
        </row>
        <row r="630">
          <cell r="Z630" t="str">
            <v>00</v>
          </cell>
        </row>
        <row r="631">
          <cell r="Z631" t="str">
            <v>00</v>
          </cell>
        </row>
        <row r="632">
          <cell r="Z632" t="str">
            <v>00</v>
          </cell>
        </row>
        <row r="633">
          <cell r="Z633" t="str">
            <v>00</v>
          </cell>
        </row>
        <row r="634">
          <cell r="Z634" t="str">
            <v>00</v>
          </cell>
        </row>
        <row r="635">
          <cell r="Z635" t="str">
            <v>00</v>
          </cell>
        </row>
        <row r="636">
          <cell r="Z636" t="str">
            <v>00</v>
          </cell>
        </row>
        <row r="637">
          <cell r="Z637" t="str">
            <v>00</v>
          </cell>
        </row>
        <row r="638">
          <cell r="Z638" t="str">
            <v>00</v>
          </cell>
        </row>
        <row r="639">
          <cell r="Z639" t="str">
            <v>00</v>
          </cell>
        </row>
        <row r="640">
          <cell r="Z640" t="str">
            <v>00</v>
          </cell>
        </row>
        <row r="641">
          <cell r="Z641" t="str">
            <v>00</v>
          </cell>
        </row>
        <row r="642">
          <cell r="Z642" t="str">
            <v>00</v>
          </cell>
        </row>
        <row r="643">
          <cell r="Z643" t="str">
            <v>00</v>
          </cell>
        </row>
        <row r="644">
          <cell r="Z644" t="str">
            <v>00</v>
          </cell>
        </row>
        <row r="645">
          <cell r="Z645" t="str">
            <v>00</v>
          </cell>
        </row>
        <row r="646">
          <cell r="Z646" t="str">
            <v>00</v>
          </cell>
        </row>
        <row r="647">
          <cell r="Z647" t="str">
            <v>00</v>
          </cell>
        </row>
        <row r="648">
          <cell r="Z648" t="str">
            <v>00</v>
          </cell>
        </row>
        <row r="649">
          <cell r="Z649" t="str">
            <v>00</v>
          </cell>
        </row>
        <row r="650">
          <cell r="Z650" t="str">
            <v>00</v>
          </cell>
        </row>
        <row r="651">
          <cell r="Z651" t="str">
            <v>00</v>
          </cell>
        </row>
        <row r="652">
          <cell r="Z652" t="str">
            <v>00</v>
          </cell>
        </row>
        <row r="653">
          <cell r="Z653" t="str">
            <v>00</v>
          </cell>
        </row>
        <row r="654">
          <cell r="Z654" t="str">
            <v>00</v>
          </cell>
        </row>
        <row r="655">
          <cell r="Z655" t="str">
            <v>00</v>
          </cell>
        </row>
        <row r="656">
          <cell r="Z656" t="str">
            <v>00</v>
          </cell>
        </row>
        <row r="657">
          <cell r="Z657" t="str">
            <v>00</v>
          </cell>
        </row>
        <row r="658">
          <cell r="Z658" t="str">
            <v>00</v>
          </cell>
        </row>
        <row r="659">
          <cell r="Z659" t="str">
            <v>00</v>
          </cell>
        </row>
        <row r="660">
          <cell r="Z660" t="str">
            <v>00</v>
          </cell>
        </row>
        <row r="661">
          <cell r="Z661" t="str">
            <v>00</v>
          </cell>
        </row>
        <row r="662">
          <cell r="Z662" t="str">
            <v>00</v>
          </cell>
        </row>
        <row r="663">
          <cell r="Z663" t="str">
            <v>00</v>
          </cell>
        </row>
        <row r="664">
          <cell r="Z664" t="str">
            <v>00</v>
          </cell>
        </row>
        <row r="665">
          <cell r="Z665" t="str">
            <v>00</v>
          </cell>
        </row>
        <row r="666">
          <cell r="Z666" t="str">
            <v>00</v>
          </cell>
        </row>
        <row r="667">
          <cell r="Z667" t="str">
            <v>00</v>
          </cell>
        </row>
        <row r="668">
          <cell r="Z668" t="str">
            <v>00</v>
          </cell>
        </row>
        <row r="669">
          <cell r="Z669" t="str">
            <v>00</v>
          </cell>
        </row>
        <row r="670">
          <cell r="Z670" t="str">
            <v>00</v>
          </cell>
        </row>
        <row r="671">
          <cell r="Z671" t="str">
            <v>00</v>
          </cell>
        </row>
        <row r="672">
          <cell r="Z672" t="str">
            <v>00</v>
          </cell>
        </row>
        <row r="673">
          <cell r="Z673" t="str">
            <v>00</v>
          </cell>
        </row>
        <row r="674">
          <cell r="Z674" t="str">
            <v>00</v>
          </cell>
        </row>
        <row r="675">
          <cell r="Z675" t="str">
            <v>00</v>
          </cell>
        </row>
        <row r="676">
          <cell r="Z676" t="str">
            <v>00</v>
          </cell>
        </row>
        <row r="677">
          <cell r="Z677" t="str">
            <v>00</v>
          </cell>
        </row>
        <row r="678">
          <cell r="Z678" t="str">
            <v>00</v>
          </cell>
        </row>
        <row r="679">
          <cell r="Z679" t="str">
            <v>00</v>
          </cell>
        </row>
        <row r="680">
          <cell r="Z680" t="str">
            <v>00</v>
          </cell>
        </row>
        <row r="681">
          <cell r="Z681" t="str">
            <v>00</v>
          </cell>
        </row>
        <row r="682">
          <cell r="Z682" t="str">
            <v>00</v>
          </cell>
        </row>
        <row r="683">
          <cell r="Z683" t="str">
            <v>00</v>
          </cell>
        </row>
        <row r="684">
          <cell r="Z684" t="str">
            <v>00</v>
          </cell>
        </row>
        <row r="685">
          <cell r="Z685" t="str">
            <v>00</v>
          </cell>
        </row>
        <row r="686">
          <cell r="Z686" t="str">
            <v>00</v>
          </cell>
        </row>
        <row r="687">
          <cell r="Z687" t="str">
            <v>00</v>
          </cell>
        </row>
        <row r="688">
          <cell r="Z688" t="str">
            <v>00</v>
          </cell>
        </row>
        <row r="689">
          <cell r="Z689" t="str">
            <v>00</v>
          </cell>
        </row>
        <row r="690">
          <cell r="Z690" t="str">
            <v>00</v>
          </cell>
        </row>
        <row r="691">
          <cell r="Z691" t="str">
            <v>00</v>
          </cell>
        </row>
        <row r="692">
          <cell r="Z692" t="str">
            <v>00</v>
          </cell>
        </row>
        <row r="693">
          <cell r="Z693" t="str">
            <v>00</v>
          </cell>
        </row>
        <row r="694">
          <cell r="Z694" t="str">
            <v>00</v>
          </cell>
        </row>
        <row r="695">
          <cell r="Z695" t="str">
            <v>00</v>
          </cell>
        </row>
        <row r="696">
          <cell r="Z696" t="str">
            <v>00</v>
          </cell>
        </row>
        <row r="697">
          <cell r="Z697" t="str">
            <v>00</v>
          </cell>
        </row>
        <row r="698">
          <cell r="Z698" t="str">
            <v>00</v>
          </cell>
        </row>
        <row r="699">
          <cell r="Z699" t="str">
            <v>00</v>
          </cell>
        </row>
        <row r="700">
          <cell r="Z700" t="str">
            <v>00</v>
          </cell>
        </row>
        <row r="701">
          <cell r="Z701" t="str">
            <v>00</v>
          </cell>
        </row>
        <row r="702">
          <cell r="Z702" t="str">
            <v>00</v>
          </cell>
        </row>
        <row r="703">
          <cell r="Z703" t="str">
            <v>00</v>
          </cell>
        </row>
        <row r="704">
          <cell r="Z704" t="str">
            <v>00</v>
          </cell>
        </row>
        <row r="705">
          <cell r="Z705" t="str">
            <v>00</v>
          </cell>
        </row>
        <row r="706">
          <cell r="Z706" t="str">
            <v>00</v>
          </cell>
        </row>
        <row r="707">
          <cell r="Z707" t="str">
            <v>00</v>
          </cell>
        </row>
        <row r="708">
          <cell r="Z708" t="str">
            <v>00</v>
          </cell>
        </row>
        <row r="709">
          <cell r="Z709" t="str">
            <v>00</v>
          </cell>
        </row>
        <row r="710">
          <cell r="Z710" t="str">
            <v>00</v>
          </cell>
        </row>
        <row r="711">
          <cell r="Z711" t="str">
            <v>00</v>
          </cell>
        </row>
        <row r="712">
          <cell r="Z712" t="str">
            <v>00</v>
          </cell>
        </row>
        <row r="713">
          <cell r="Z713" t="str">
            <v>00</v>
          </cell>
        </row>
        <row r="714">
          <cell r="Z714" t="str">
            <v>00</v>
          </cell>
        </row>
        <row r="715">
          <cell r="Z715" t="str">
            <v>00</v>
          </cell>
        </row>
        <row r="716">
          <cell r="Z716" t="str">
            <v>00</v>
          </cell>
        </row>
        <row r="717">
          <cell r="Z717" t="str">
            <v>00</v>
          </cell>
        </row>
        <row r="718">
          <cell r="Z718" t="str">
            <v>00</v>
          </cell>
        </row>
        <row r="719">
          <cell r="Z719" t="str">
            <v>00</v>
          </cell>
        </row>
        <row r="720">
          <cell r="Z720" t="str">
            <v>00</v>
          </cell>
        </row>
        <row r="721">
          <cell r="Z721" t="str">
            <v>00</v>
          </cell>
        </row>
        <row r="722">
          <cell r="Z722" t="str">
            <v>00</v>
          </cell>
        </row>
        <row r="723">
          <cell r="Z723" t="str">
            <v>00</v>
          </cell>
        </row>
        <row r="724">
          <cell r="Z724" t="str">
            <v>00</v>
          </cell>
        </row>
        <row r="725">
          <cell r="Z725" t="str">
            <v>00</v>
          </cell>
        </row>
        <row r="726">
          <cell r="Z726" t="str">
            <v>00</v>
          </cell>
        </row>
        <row r="727">
          <cell r="Z727" t="str">
            <v>00</v>
          </cell>
        </row>
        <row r="728">
          <cell r="Z728" t="str">
            <v>00</v>
          </cell>
        </row>
        <row r="729">
          <cell r="Z729" t="str">
            <v>00</v>
          </cell>
        </row>
        <row r="730">
          <cell r="Z730" t="str">
            <v>00</v>
          </cell>
        </row>
        <row r="731">
          <cell r="Z731" t="str">
            <v>00</v>
          </cell>
        </row>
        <row r="732">
          <cell r="Z732" t="str">
            <v>00</v>
          </cell>
        </row>
        <row r="733">
          <cell r="Z733" t="str">
            <v>00</v>
          </cell>
        </row>
        <row r="734">
          <cell r="Z734" t="str">
            <v>00</v>
          </cell>
        </row>
        <row r="735">
          <cell r="Z735" t="str">
            <v>00</v>
          </cell>
        </row>
        <row r="736">
          <cell r="Z736" t="str">
            <v>00</v>
          </cell>
        </row>
        <row r="737">
          <cell r="Z737" t="str">
            <v>00</v>
          </cell>
        </row>
        <row r="738">
          <cell r="Z738" t="str">
            <v>00</v>
          </cell>
        </row>
        <row r="739">
          <cell r="Z739" t="str">
            <v>00</v>
          </cell>
        </row>
        <row r="740">
          <cell r="Z740" t="str">
            <v>00</v>
          </cell>
        </row>
        <row r="741">
          <cell r="Z741" t="str">
            <v>00</v>
          </cell>
        </row>
        <row r="742">
          <cell r="Z742" t="str">
            <v>00</v>
          </cell>
        </row>
        <row r="743">
          <cell r="Z743" t="str">
            <v>00</v>
          </cell>
        </row>
        <row r="744">
          <cell r="Z744" t="str">
            <v>00</v>
          </cell>
        </row>
        <row r="745">
          <cell r="Z745" t="str">
            <v>00</v>
          </cell>
        </row>
        <row r="746">
          <cell r="Z746" t="str">
            <v>00</v>
          </cell>
        </row>
        <row r="747">
          <cell r="Z747" t="str">
            <v>00</v>
          </cell>
        </row>
        <row r="748">
          <cell r="Z748" t="str">
            <v>00</v>
          </cell>
        </row>
        <row r="749">
          <cell r="Z749" t="str">
            <v>00</v>
          </cell>
        </row>
        <row r="750">
          <cell r="Z750" t="str">
            <v>00</v>
          </cell>
        </row>
        <row r="751">
          <cell r="Z751" t="str">
            <v>00</v>
          </cell>
        </row>
        <row r="752">
          <cell r="Z752" t="str">
            <v>00</v>
          </cell>
        </row>
        <row r="753">
          <cell r="Z753" t="str">
            <v>00</v>
          </cell>
        </row>
        <row r="754">
          <cell r="Z754" t="str">
            <v>00</v>
          </cell>
        </row>
        <row r="755">
          <cell r="Z755" t="str">
            <v>00</v>
          </cell>
        </row>
        <row r="756">
          <cell r="Z756" t="str">
            <v>00</v>
          </cell>
        </row>
        <row r="757">
          <cell r="Z757" t="str">
            <v>00</v>
          </cell>
        </row>
        <row r="758">
          <cell r="Z758" t="str">
            <v>00</v>
          </cell>
        </row>
        <row r="759">
          <cell r="Z759" t="str">
            <v>00</v>
          </cell>
        </row>
        <row r="760">
          <cell r="Z760" t="str">
            <v>00</v>
          </cell>
        </row>
        <row r="761">
          <cell r="Z761" t="str">
            <v>00</v>
          </cell>
        </row>
        <row r="762">
          <cell r="Z762" t="str">
            <v>00</v>
          </cell>
        </row>
        <row r="763">
          <cell r="Z763" t="str">
            <v>00</v>
          </cell>
        </row>
        <row r="764">
          <cell r="Z764" t="str">
            <v>00</v>
          </cell>
        </row>
        <row r="765">
          <cell r="Z765" t="str">
            <v>00</v>
          </cell>
        </row>
        <row r="766">
          <cell r="Z766" t="str">
            <v>00</v>
          </cell>
        </row>
        <row r="767">
          <cell r="Z767" t="str">
            <v>00</v>
          </cell>
        </row>
        <row r="768">
          <cell r="Z768" t="str">
            <v>00</v>
          </cell>
        </row>
        <row r="769">
          <cell r="Z769" t="str">
            <v>00</v>
          </cell>
        </row>
        <row r="770">
          <cell r="Z770" t="str">
            <v>00</v>
          </cell>
        </row>
        <row r="771">
          <cell r="Z771" t="str">
            <v>00</v>
          </cell>
        </row>
        <row r="772">
          <cell r="Z772" t="str">
            <v>00</v>
          </cell>
        </row>
        <row r="773">
          <cell r="Z773" t="str">
            <v>00</v>
          </cell>
        </row>
        <row r="774">
          <cell r="Z774" t="str">
            <v>00</v>
          </cell>
        </row>
        <row r="775">
          <cell r="Z775" t="str">
            <v>00</v>
          </cell>
        </row>
        <row r="776">
          <cell r="Z776" t="str">
            <v>00</v>
          </cell>
        </row>
        <row r="777">
          <cell r="Z777" t="str">
            <v>00</v>
          </cell>
        </row>
        <row r="778">
          <cell r="Z778" t="str">
            <v>00</v>
          </cell>
        </row>
        <row r="779">
          <cell r="Z779" t="str">
            <v>00</v>
          </cell>
        </row>
        <row r="780">
          <cell r="Z780" t="str">
            <v>00</v>
          </cell>
        </row>
        <row r="781">
          <cell r="Z781" t="str">
            <v>00</v>
          </cell>
        </row>
        <row r="782">
          <cell r="Z782" t="str">
            <v>00</v>
          </cell>
        </row>
        <row r="783">
          <cell r="Z783" t="str">
            <v>00</v>
          </cell>
        </row>
        <row r="784">
          <cell r="Z784" t="str">
            <v>00</v>
          </cell>
        </row>
        <row r="785">
          <cell r="Z785" t="str">
            <v>00</v>
          </cell>
        </row>
        <row r="786">
          <cell r="Z786" t="str">
            <v>00</v>
          </cell>
        </row>
        <row r="787">
          <cell r="Z787" t="str">
            <v>00</v>
          </cell>
        </row>
        <row r="788">
          <cell r="Z788" t="str">
            <v>00</v>
          </cell>
        </row>
        <row r="789">
          <cell r="Z789" t="str">
            <v>00</v>
          </cell>
        </row>
        <row r="790">
          <cell r="Z790" t="str">
            <v>00</v>
          </cell>
        </row>
        <row r="791">
          <cell r="Z791" t="str">
            <v>00</v>
          </cell>
        </row>
        <row r="792">
          <cell r="Z792" t="str">
            <v>00</v>
          </cell>
        </row>
        <row r="793">
          <cell r="Z793" t="str">
            <v>00</v>
          </cell>
        </row>
        <row r="794">
          <cell r="Z794" t="str">
            <v>00</v>
          </cell>
        </row>
        <row r="795">
          <cell r="Z795" t="str">
            <v>00</v>
          </cell>
        </row>
        <row r="796">
          <cell r="Z796" t="str">
            <v>00</v>
          </cell>
        </row>
        <row r="797">
          <cell r="Z797" t="str">
            <v>00</v>
          </cell>
        </row>
        <row r="798">
          <cell r="Z798" t="str">
            <v>00</v>
          </cell>
        </row>
        <row r="799">
          <cell r="Z799" t="str">
            <v>00</v>
          </cell>
        </row>
        <row r="800">
          <cell r="Z800" t="str">
            <v>00</v>
          </cell>
        </row>
        <row r="801">
          <cell r="Z801" t="str">
            <v>00</v>
          </cell>
        </row>
        <row r="802">
          <cell r="Z802" t="str">
            <v>00</v>
          </cell>
        </row>
        <row r="803">
          <cell r="Z803" t="str">
            <v>00</v>
          </cell>
        </row>
        <row r="804">
          <cell r="Z804" t="str">
            <v>00</v>
          </cell>
        </row>
        <row r="805">
          <cell r="Z805" t="str">
            <v>00</v>
          </cell>
        </row>
        <row r="806">
          <cell r="Z806" t="str">
            <v>00</v>
          </cell>
        </row>
        <row r="807">
          <cell r="Z807" t="str">
            <v>00</v>
          </cell>
        </row>
        <row r="808">
          <cell r="Z808" t="str">
            <v>00</v>
          </cell>
        </row>
        <row r="809">
          <cell r="Z809" t="str">
            <v>00</v>
          </cell>
        </row>
        <row r="810">
          <cell r="Z810" t="str">
            <v>00</v>
          </cell>
        </row>
        <row r="811">
          <cell r="Z811" t="str">
            <v>00</v>
          </cell>
        </row>
        <row r="812">
          <cell r="Z812" t="str">
            <v>00</v>
          </cell>
        </row>
        <row r="813">
          <cell r="Z813" t="str">
            <v>00</v>
          </cell>
        </row>
        <row r="814">
          <cell r="Z814" t="str">
            <v>00</v>
          </cell>
        </row>
        <row r="815">
          <cell r="Z815" t="str">
            <v>00</v>
          </cell>
        </row>
        <row r="816">
          <cell r="Z816" t="str">
            <v>00</v>
          </cell>
        </row>
        <row r="817">
          <cell r="Z817" t="str">
            <v>00</v>
          </cell>
        </row>
        <row r="818">
          <cell r="Z818" t="str">
            <v>00</v>
          </cell>
        </row>
        <row r="819">
          <cell r="Z819" t="str">
            <v>00</v>
          </cell>
        </row>
        <row r="820">
          <cell r="Z820" t="str">
            <v>00</v>
          </cell>
        </row>
        <row r="821">
          <cell r="Z821" t="str">
            <v>00</v>
          </cell>
        </row>
        <row r="822">
          <cell r="Z822" t="str">
            <v>00</v>
          </cell>
        </row>
        <row r="823">
          <cell r="Z823" t="str">
            <v>00</v>
          </cell>
        </row>
        <row r="824">
          <cell r="Z824" t="str">
            <v>00</v>
          </cell>
        </row>
        <row r="825">
          <cell r="Z825" t="str">
            <v>00</v>
          </cell>
        </row>
        <row r="826">
          <cell r="Z826" t="str">
            <v>00</v>
          </cell>
        </row>
        <row r="827">
          <cell r="Z827" t="str">
            <v>00</v>
          </cell>
        </row>
        <row r="828">
          <cell r="Z828" t="str">
            <v>00</v>
          </cell>
        </row>
        <row r="829">
          <cell r="Z829" t="str">
            <v>00</v>
          </cell>
        </row>
        <row r="830">
          <cell r="Z830" t="str">
            <v>00</v>
          </cell>
        </row>
        <row r="831">
          <cell r="Z831" t="str">
            <v>00</v>
          </cell>
        </row>
        <row r="832">
          <cell r="Z832" t="str">
            <v>00</v>
          </cell>
        </row>
        <row r="833">
          <cell r="Z833" t="str">
            <v>00</v>
          </cell>
        </row>
        <row r="834">
          <cell r="Z834" t="str">
            <v>00</v>
          </cell>
        </row>
        <row r="835">
          <cell r="Z835" t="str">
            <v>00</v>
          </cell>
        </row>
        <row r="836">
          <cell r="Z836" t="str">
            <v>00</v>
          </cell>
        </row>
        <row r="837">
          <cell r="Z837" t="str">
            <v>00</v>
          </cell>
        </row>
        <row r="838">
          <cell r="Z838" t="str">
            <v>00</v>
          </cell>
        </row>
        <row r="839">
          <cell r="Z839" t="str">
            <v>00</v>
          </cell>
        </row>
        <row r="840">
          <cell r="Z840" t="str">
            <v>00</v>
          </cell>
        </row>
        <row r="841">
          <cell r="Z841" t="str">
            <v>00</v>
          </cell>
        </row>
        <row r="842">
          <cell r="Z842" t="str">
            <v>00</v>
          </cell>
        </row>
        <row r="843">
          <cell r="Z843" t="str">
            <v>00</v>
          </cell>
        </row>
        <row r="844">
          <cell r="Z844" t="str">
            <v>00</v>
          </cell>
        </row>
        <row r="845">
          <cell r="Z845" t="str">
            <v>00</v>
          </cell>
        </row>
        <row r="846">
          <cell r="Z846" t="str">
            <v>00</v>
          </cell>
        </row>
        <row r="847">
          <cell r="Z847" t="str">
            <v>00</v>
          </cell>
        </row>
        <row r="848">
          <cell r="Z848" t="str">
            <v>00</v>
          </cell>
        </row>
        <row r="849">
          <cell r="Z849" t="str">
            <v>00</v>
          </cell>
        </row>
        <row r="850">
          <cell r="Z850" t="str">
            <v>00</v>
          </cell>
        </row>
        <row r="851">
          <cell r="Z851" t="str">
            <v>00</v>
          </cell>
        </row>
        <row r="852">
          <cell r="Z852" t="str">
            <v>00</v>
          </cell>
        </row>
        <row r="853">
          <cell r="Z853" t="str">
            <v>00</v>
          </cell>
        </row>
        <row r="854">
          <cell r="Z854" t="str">
            <v>00</v>
          </cell>
        </row>
        <row r="855">
          <cell r="Z855" t="str">
            <v>00</v>
          </cell>
        </row>
        <row r="856">
          <cell r="Z856" t="str">
            <v>00</v>
          </cell>
        </row>
        <row r="857">
          <cell r="Z857" t="str">
            <v>00</v>
          </cell>
        </row>
        <row r="858">
          <cell r="Z858" t="str">
            <v>00</v>
          </cell>
        </row>
        <row r="859">
          <cell r="Z859" t="str">
            <v>00</v>
          </cell>
        </row>
        <row r="860">
          <cell r="Z860" t="str">
            <v>00</v>
          </cell>
        </row>
        <row r="861">
          <cell r="Z861" t="str">
            <v>00</v>
          </cell>
        </row>
        <row r="862">
          <cell r="Z862" t="str">
            <v>00</v>
          </cell>
        </row>
        <row r="863">
          <cell r="Z863" t="str">
            <v>00</v>
          </cell>
        </row>
        <row r="864">
          <cell r="Z864" t="str">
            <v>00</v>
          </cell>
        </row>
        <row r="865">
          <cell r="Z865" t="str">
            <v>00</v>
          </cell>
        </row>
        <row r="866">
          <cell r="Z866" t="str">
            <v>00</v>
          </cell>
        </row>
        <row r="867">
          <cell r="Z867" t="str">
            <v>00</v>
          </cell>
        </row>
        <row r="868">
          <cell r="Z868" t="str">
            <v>00</v>
          </cell>
        </row>
        <row r="869">
          <cell r="Z869" t="str">
            <v>00</v>
          </cell>
        </row>
        <row r="870">
          <cell r="Z870" t="str">
            <v>00</v>
          </cell>
        </row>
        <row r="871">
          <cell r="Z871" t="str">
            <v>00</v>
          </cell>
        </row>
        <row r="872">
          <cell r="Z872" t="str">
            <v>00</v>
          </cell>
        </row>
        <row r="873">
          <cell r="Z873" t="str">
            <v>00</v>
          </cell>
        </row>
        <row r="874">
          <cell r="Z874" t="str">
            <v>00</v>
          </cell>
        </row>
        <row r="875">
          <cell r="Z875" t="str">
            <v>00</v>
          </cell>
        </row>
        <row r="876">
          <cell r="Z876" t="str">
            <v>00</v>
          </cell>
        </row>
        <row r="877">
          <cell r="Z877" t="str">
            <v>00</v>
          </cell>
        </row>
        <row r="878">
          <cell r="Z878" t="str">
            <v>00</v>
          </cell>
        </row>
        <row r="879">
          <cell r="Z879" t="str">
            <v>00</v>
          </cell>
        </row>
        <row r="880">
          <cell r="Z880" t="str">
            <v>00</v>
          </cell>
        </row>
        <row r="881">
          <cell r="Z881" t="str">
            <v>00</v>
          </cell>
        </row>
        <row r="882">
          <cell r="Z882" t="str">
            <v>00</v>
          </cell>
        </row>
        <row r="883">
          <cell r="Z883" t="str">
            <v>00</v>
          </cell>
        </row>
        <row r="884">
          <cell r="Z884" t="str">
            <v>00</v>
          </cell>
        </row>
        <row r="885">
          <cell r="Z885" t="str">
            <v>00</v>
          </cell>
        </row>
        <row r="886">
          <cell r="Z886" t="str">
            <v>00</v>
          </cell>
        </row>
        <row r="887">
          <cell r="Z887" t="str">
            <v>00</v>
          </cell>
        </row>
        <row r="888">
          <cell r="Z888" t="str">
            <v>00</v>
          </cell>
        </row>
        <row r="889">
          <cell r="Z889" t="str">
            <v>00</v>
          </cell>
        </row>
        <row r="890">
          <cell r="Z890" t="str">
            <v>00</v>
          </cell>
        </row>
        <row r="891">
          <cell r="Z891" t="str">
            <v>00</v>
          </cell>
        </row>
        <row r="892">
          <cell r="Z892" t="str">
            <v>00</v>
          </cell>
        </row>
        <row r="893">
          <cell r="Z893" t="str">
            <v>00</v>
          </cell>
        </row>
        <row r="894">
          <cell r="Z894" t="str">
            <v>00</v>
          </cell>
        </row>
        <row r="895">
          <cell r="Z895" t="str">
            <v>00</v>
          </cell>
        </row>
        <row r="896">
          <cell r="Z896" t="str">
            <v>00</v>
          </cell>
        </row>
        <row r="897">
          <cell r="Z897" t="str">
            <v>00</v>
          </cell>
        </row>
        <row r="898">
          <cell r="Z898" t="str">
            <v>00</v>
          </cell>
        </row>
        <row r="899">
          <cell r="Z899" t="str">
            <v>00</v>
          </cell>
        </row>
        <row r="900">
          <cell r="Z900" t="str">
            <v>00</v>
          </cell>
        </row>
        <row r="901">
          <cell r="Z901" t="str">
            <v>00</v>
          </cell>
        </row>
        <row r="902">
          <cell r="Z902" t="str">
            <v>00</v>
          </cell>
        </row>
        <row r="903">
          <cell r="Z903" t="str">
            <v>00</v>
          </cell>
        </row>
        <row r="904">
          <cell r="Z904" t="str">
            <v>00</v>
          </cell>
        </row>
        <row r="905">
          <cell r="Z905" t="str">
            <v>00</v>
          </cell>
        </row>
        <row r="906">
          <cell r="Z906" t="str">
            <v>00</v>
          </cell>
        </row>
        <row r="907">
          <cell r="Z907" t="str">
            <v>00</v>
          </cell>
        </row>
        <row r="908">
          <cell r="Z908" t="str">
            <v>00</v>
          </cell>
        </row>
        <row r="909">
          <cell r="Z909" t="str">
            <v>00</v>
          </cell>
        </row>
        <row r="910">
          <cell r="Z910" t="str">
            <v>00</v>
          </cell>
        </row>
        <row r="911">
          <cell r="Z911" t="str">
            <v>00</v>
          </cell>
        </row>
        <row r="912">
          <cell r="Z912" t="str">
            <v>00</v>
          </cell>
        </row>
        <row r="913">
          <cell r="Z913" t="str">
            <v>00</v>
          </cell>
        </row>
        <row r="914">
          <cell r="Z914" t="str">
            <v>00</v>
          </cell>
        </row>
        <row r="915">
          <cell r="Z915" t="str">
            <v>00</v>
          </cell>
        </row>
        <row r="916">
          <cell r="Z916" t="str">
            <v>00</v>
          </cell>
        </row>
        <row r="917">
          <cell r="Z917" t="str">
            <v>00</v>
          </cell>
        </row>
        <row r="918">
          <cell r="Z918" t="str">
            <v>00</v>
          </cell>
        </row>
        <row r="919">
          <cell r="Z919" t="str">
            <v>00</v>
          </cell>
        </row>
        <row r="920">
          <cell r="Z920" t="str">
            <v>00</v>
          </cell>
        </row>
        <row r="921">
          <cell r="Z921" t="str">
            <v>00</v>
          </cell>
        </row>
        <row r="922">
          <cell r="Z922" t="str">
            <v>00</v>
          </cell>
        </row>
        <row r="923">
          <cell r="Z923" t="str">
            <v>00</v>
          </cell>
        </row>
        <row r="924">
          <cell r="Z924" t="str">
            <v>00</v>
          </cell>
        </row>
        <row r="925">
          <cell r="Z925" t="str">
            <v>00</v>
          </cell>
        </row>
        <row r="926">
          <cell r="Z926" t="str">
            <v>00</v>
          </cell>
        </row>
        <row r="927">
          <cell r="Z927" t="str">
            <v>00</v>
          </cell>
        </row>
        <row r="928">
          <cell r="Z928" t="str">
            <v>00</v>
          </cell>
        </row>
        <row r="929">
          <cell r="Z929" t="str">
            <v>00</v>
          </cell>
        </row>
        <row r="930">
          <cell r="Z930" t="str">
            <v>00</v>
          </cell>
        </row>
        <row r="931">
          <cell r="Z931" t="str">
            <v>00</v>
          </cell>
        </row>
        <row r="932">
          <cell r="Z932" t="str">
            <v>00</v>
          </cell>
        </row>
        <row r="933">
          <cell r="Z933" t="str">
            <v>00</v>
          </cell>
        </row>
        <row r="934">
          <cell r="Z934" t="str">
            <v>00</v>
          </cell>
        </row>
        <row r="935">
          <cell r="Z935" t="str">
            <v>00</v>
          </cell>
        </row>
        <row r="936">
          <cell r="Z936" t="str">
            <v>00</v>
          </cell>
        </row>
        <row r="937">
          <cell r="Z937" t="str">
            <v>00</v>
          </cell>
        </row>
        <row r="938">
          <cell r="Z938" t="str">
            <v>00</v>
          </cell>
        </row>
        <row r="939">
          <cell r="Z939" t="str">
            <v>00</v>
          </cell>
        </row>
        <row r="940">
          <cell r="Z940" t="str">
            <v>00</v>
          </cell>
        </row>
        <row r="941">
          <cell r="Z941" t="str">
            <v>00</v>
          </cell>
        </row>
        <row r="942">
          <cell r="Z942" t="str">
            <v>00</v>
          </cell>
        </row>
        <row r="943">
          <cell r="Z943" t="str">
            <v>00</v>
          </cell>
        </row>
        <row r="944">
          <cell r="Z944" t="str">
            <v>00</v>
          </cell>
        </row>
        <row r="945">
          <cell r="Z945" t="str">
            <v>00</v>
          </cell>
        </row>
        <row r="946">
          <cell r="Z946" t="str">
            <v>00</v>
          </cell>
        </row>
        <row r="947">
          <cell r="Z947" t="str">
            <v>00</v>
          </cell>
        </row>
        <row r="948">
          <cell r="Z948" t="str">
            <v>00</v>
          </cell>
        </row>
        <row r="949">
          <cell r="Z949" t="str">
            <v>00</v>
          </cell>
        </row>
        <row r="950">
          <cell r="Z950" t="str">
            <v>00</v>
          </cell>
        </row>
        <row r="951">
          <cell r="Z951" t="str">
            <v>00</v>
          </cell>
        </row>
        <row r="952">
          <cell r="Z952" t="str">
            <v>00</v>
          </cell>
        </row>
        <row r="953">
          <cell r="Z953" t="str">
            <v>00</v>
          </cell>
        </row>
        <row r="954">
          <cell r="Z954" t="str">
            <v>00</v>
          </cell>
        </row>
        <row r="955">
          <cell r="Z955" t="str">
            <v>00</v>
          </cell>
        </row>
        <row r="956">
          <cell r="Z956" t="str">
            <v>00</v>
          </cell>
        </row>
        <row r="957">
          <cell r="Z957" t="str">
            <v>00</v>
          </cell>
        </row>
        <row r="958">
          <cell r="Z958" t="str">
            <v>00</v>
          </cell>
        </row>
        <row r="959">
          <cell r="Z959" t="str">
            <v>00</v>
          </cell>
        </row>
        <row r="960">
          <cell r="Z960" t="str">
            <v>00</v>
          </cell>
        </row>
        <row r="961">
          <cell r="Z961" t="str">
            <v>00</v>
          </cell>
        </row>
        <row r="962">
          <cell r="Z962" t="str">
            <v>00</v>
          </cell>
        </row>
        <row r="963">
          <cell r="Z963" t="str">
            <v>00</v>
          </cell>
        </row>
        <row r="964">
          <cell r="Z964" t="str">
            <v>00</v>
          </cell>
        </row>
        <row r="965">
          <cell r="Z965" t="str">
            <v>00</v>
          </cell>
        </row>
        <row r="966">
          <cell r="Z966" t="str">
            <v>00</v>
          </cell>
        </row>
        <row r="967">
          <cell r="Z967" t="str">
            <v>00</v>
          </cell>
        </row>
        <row r="968">
          <cell r="Z968" t="str">
            <v>00</v>
          </cell>
        </row>
        <row r="969">
          <cell r="Z969" t="str">
            <v>00</v>
          </cell>
        </row>
        <row r="970">
          <cell r="Z970" t="str">
            <v>00</v>
          </cell>
        </row>
        <row r="971">
          <cell r="Z971" t="str">
            <v>00</v>
          </cell>
        </row>
        <row r="972">
          <cell r="Z972" t="str">
            <v>00</v>
          </cell>
        </row>
        <row r="973">
          <cell r="Z973" t="str">
            <v>00</v>
          </cell>
        </row>
        <row r="974">
          <cell r="Z974" t="str">
            <v>00</v>
          </cell>
        </row>
        <row r="975">
          <cell r="Z975" t="str">
            <v>00</v>
          </cell>
        </row>
        <row r="976">
          <cell r="Z976" t="str">
            <v>00</v>
          </cell>
        </row>
        <row r="977">
          <cell r="Z977" t="str">
            <v>00</v>
          </cell>
        </row>
        <row r="978">
          <cell r="Z978" t="str">
            <v>00</v>
          </cell>
        </row>
        <row r="979">
          <cell r="Z979" t="str">
            <v>00</v>
          </cell>
        </row>
        <row r="980">
          <cell r="Z980" t="str">
            <v>00</v>
          </cell>
        </row>
        <row r="981">
          <cell r="Z981" t="str">
            <v>00</v>
          </cell>
        </row>
        <row r="982">
          <cell r="Z982" t="str">
            <v>00</v>
          </cell>
        </row>
        <row r="983">
          <cell r="Z983" t="str">
            <v>00</v>
          </cell>
        </row>
        <row r="984">
          <cell r="Z984" t="str">
            <v>00</v>
          </cell>
        </row>
        <row r="985">
          <cell r="Z985" t="str">
            <v>00</v>
          </cell>
        </row>
        <row r="986">
          <cell r="Z986" t="str">
            <v>00</v>
          </cell>
        </row>
        <row r="987">
          <cell r="Z987" t="str">
            <v>00</v>
          </cell>
        </row>
        <row r="988">
          <cell r="Z988" t="str">
            <v>00</v>
          </cell>
        </row>
        <row r="989">
          <cell r="Z989" t="str">
            <v>00</v>
          </cell>
        </row>
        <row r="990">
          <cell r="Z990" t="str">
            <v>00</v>
          </cell>
        </row>
        <row r="991">
          <cell r="Z991" t="str">
            <v>00</v>
          </cell>
        </row>
        <row r="992">
          <cell r="Z992" t="str">
            <v>00</v>
          </cell>
        </row>
        <row r="993">
          <cell r="Z993" t="str">
            <v>00</v>
          </cell>
        </row>
        <row r="994">
          <cell r="Z994" t="str">
            <v>00</v>
          </cell>
        </row>
        <row r="995">
          <cell r="Z995" t="str">
            <v>00</v>
          </cell>
        </row>
        <row r="996">
          <cell r="Z996" t="str">
            <v>00</v>
          </cell>
        </row>
        <row r="997">
          <cell r="Z997" t="str">
            <v>00</v>
          </cell>
        </row>
        <row r="998">
          <cell r="Z998" t="str">
            <v>00</v>
          </cell>
        </row>
        <row r="999">
          <cell r="Z999" t="str">
            <v>00</v>
          </cell>
        </row>
        <row r="1000">
          <cell r="Z1000" t="str">
            <v>00</v>
          </cell>
        </row>
        <row r="1001">
          <cell r="Z1001" t="str">
            <v>00</v>
          </cell>
        </row>
        <row r="1002">
          <cell r="Z1002" t="str">
            <v>00</v>
          </cell>
        </row>
        <row r="1003">
          <cell r="Z1003" t="str">
            <v>00</v>
          </cell>
        </row>
        <row r="1004">
          <cell r="Z1004" t="str">
            <v>00</v>
          </cell>
        </row>
        <row r="1005">
          <cell r="Z1005" t="str">
            <v>00</v>
          </cell>
        </row>
        <row r="1006">
          <cell r="Z1006" t="str">
            <v>00</v>
          </cell>
        </row>
        <row r="1007">
          <cell r="Z1007" t="str">
            <v>00</v>
          </cell>
        </row>
        <row r="1008">
          <cell r="Z1008" t="str">
            <v>00</v>
          </cell>
        </row>
        <row r="1009">
          <cell r="Z1009" t="str">
            <v>00</v>
          </cell>
        </row>
        <row r="1010">
          <cell r="Z1010" t="str">
            <v>00</v>
          </cell>
        </row>
        <row r="1011">
          <cell r="Z1011" t="str">
            <v>00</v>
          </cell>
        </row>
        <row r="1012">
          <cell r="Z1012" t="str">
            <v>00</v>
          </cell>
        </row>
        <row r="1013">
          <cell r="Z1013" t="str">
            <v>00</v>
          </cell>
        </row>
        <row r="1014">
          <cell r="Z1014" t="str">
            <v>00</v>
          </cell>
        </row>
        <row r="1015">
          <cell r="Z1015" t="str">
            <v>00</v>
          </cell>
        </row>
        <row r="1016">
          <cell r="Z1016" t="str">
            <v>00</v>
          </cell>
        </row>
        <row r="1017">
          <cell r="Z1017" t="str">
            <v>00</v>
          </cell>
        </row>
        <row r="1018">
          <cell r="Z1018" t="str">
            <v>00</v>
          </cell>
        </row>
        <row r="1019">
          <cell r="Z1019" t="str">
            <v>00</v>
          </cell>
        </row>
        <row r="1020">
          <cell r="Z1020" t="str">
            <v>00</v>
          </cell>
        </row>
        <row r="1021">
          <cell r="Z1021" t="str">
            <v>00</v>
          </cell>
        </row>
        <row r="1022">
          <cell r="Z1022" t="str">
            <v>00</v>
          </cell>
        </row>
        <row r="1023">
          <cell r="Z1023" t="str">
            <v>00</v>
          </cell>
        </row>
        <row r="1024">
          <cell r="Z1024" t="str">
            <v>00</v>
          </cell>
        </row>
        <row r="1025">
          <cell r="Z1025" t="str">
            <v>00</v>
          </cell>
        </row>
        <row r="1026">
          <cell r="Z1026" t="str">
            <v>00</v>
          </cell>
        </row>
        <row r="1027">
          <cell r="Z1027" t="str">
            <v>00</v>
          </cell>
        </row>
        <row r="1028">
          <cell r="Z1028" t="str">
            <v>00</v>
          </cell>
        </row>
        <row r="1029">
          <cell r="Z1029" t="str">
            <v>00</v>
          </cell>
        </row>
        <row r="1030">
          <cell r="Z1030" t="str">
            <v>00</v>
          </cell>
        </row>
        <row r="1031">
          <cell r="Z1031" t="str">
            <v>00</v>
          </cell>
        </row>
        <row r="1032">
          <cell r="Z1032" t="str">
            <v>00</v>
          </cell>
        </row>
        <row r="1033">
          <cell r="Z1033" t="str">
            <v>00</v>
          </cell>
        </row>
        <row r="1034">
          <cell r="Z1034" t="str">
            <v>00</v>
          </cell>
        </row>
        <row r="1035">
          <cell r="Z1035" t="str">
            <v>00</v>
          </cell>
        </row>
        <row r="1036">
          <cell r="Z1036" t="str">
            <v>00</v>
          </cell>
        </row>
        <row r="1037">
          <cell r="Z1037" t="str">
            <v>00</v>
          </cell>
        </row>
        <row r="1038">
          <cell r="Z1038" t="str">
            <v>00</v>
          </cell>
        </row>
        <row r="1039">
          <cell r="Z1039" t="str">
            <v>00</v>
          </cell>
        </row>
        <row r="1040">
          <cell r="Z1040" t="str">
            <v>00</v>
          </cell>
        </row>
        <row r="1041">
          <cell r="Z1041" t="str">
            <v>00</v>
          </cell>
        </row>
        <row r="1042">
          <cell r="Z1042" t="str">
            <v>00</v>
          </cell>
        </row>
        <row r="1043">
          <cell r="Z1043" t="str">
            <v>00</v>
          </cell>
        </row>
        <row r="1044">
          <cell r="Z1044" t="str">
            <v>00</v>
          </cell>
        </row>
        <row r="1045">
          <cell r="Z1045" t="str">
            <v>00</v>
          </cell>
        </row>
        <row r="1046">
          <cell r="Z1046" t="str">
            <v>00</v>
          </cell>
        </row>
        <row r="1047">
          <cell r="Z1047" t="str">
            <v>00</v>
          </cell>
        </row>
        <row r="1048">
          <cell r="Z1048" t="str">
            <v>00</v>
          </cell>
        </row>
        <row r="1049">
          <cell r="Z1049" t="str">
            <v>00</v>
          </cell>
        </row>
        <row r="1050">
          <cell r="Z1050" t="str">
            <v>00</v>
          </cell>
        </row>
        <row r="1051">
          <cell r="Z1051" t="str">
            <v>00</v>
          </cell>
        </row>
        <row r="1052">
          <cell r="Z1052" t="str">
            <v>00</v>
          </cell>
        </row>
        <row r="1053">
          <cell r="Z1053" t="str">
            <v>00</v>
          </cell>
        </row>
        <row r="1054">
          <cell r="Z1054" t="str">
            <v>00</v>
          </cell>
        </row>
        <row r="1055">
          <cell r="Z1055" t="str">
            <v>00</v>
          </cell>
        </row>
        <row r="1056">
          <cell r="Z1056" t="str">
            <v>00</v>
          </cell>
        </row>
        <row r="1057">
          <cell r="Z1057" t="str">
            <v>00</v>
          </cell>
        </row>
        <row r="1058">
          <cell r="Z1058" t="str">
            <v>00</v>
          </cell>
        </row>
        <row r="1059">
          <cell r="Z1059" t="str">
            <v>00</v>
          </cell>
        </row>
        <row r="1060">
          <cell r="Z1060" t="str">
            <v>00</v>
          </cell>
        </row>
        <row r="1061">
          <cell r="Z1061" t="str">
            <v>00</v>
          </cell>
        </row>
      </sheetData>
      <sheetData sheetId="1">
        <row r="1">
          <cell r="Z1" t="str">
            <v>ACKEY</v>
          </cell>
        </row>
        <row r="2">
          <cell r="Z2" t="str">
            <v>電信通化</v>
          </cell>
        </row>
        <row r="3">
          <cell r="Z3" t="str">
            <v>電信通化</v>
          </cell>
        </row>
        <row r="4">
          <cell r="Z4" t="str">
            <v>電信通化</v>
          </cell>
        </row>
        <row r="5">
          <cell r="Z5" t="str">
            <v>電信通化</v>
          </cell>
        </row>
        <row r="6">
          <cell r="Z6" t="str">
            <v>電信通化</v>
          </cell>
        </row>
        <row r="7">
          <cell r="Z7" t="str">
            <v>電信通化</v>
          </cell>
        </row>
        <row r="8">
          <cell r="Z8" t="str">
            <v>電信通化</v>
          </cell>
        </row>
        <row r="9">
          <cell r="Z9" t="str">
            <v>電信通化</v>
          </cell>
        </row>
        <row r="10">
          <cell r="Z10" t="str">
            <v>電信通化</v>
          </cell>
        </row>
        <row r="11">
          <cell r="Z11" t="str">
            <v>電信通化</v>
          </cell>
        </row>
        <row r="12">
          <cell r="Z12" t="str">
            <v>電信通化</v>
          </cell>
        </row>
        <row r="13">
          <cell r="Z13" t="str">
            <v>電信通化</v>
          </cell>
        </row>
        <row r="14">
          <cell r="Z14" t="str">
            <v>電信通化</v>
          </cell>
        </row>
        <row r="15">
          <cell r="Z15" t="str">
            <v>電信通化</v>
          </cell>
        </row>
        <row r="16">
          <cell r="Z16" t="str">
            <v>電信通化</v>
          </cell>
        </row>
        <row r="159">
          <cell r="Z159" t="str">
            <v/>
          </cell>
        </row>
        <row r="160">
          <cell r="Z160" t="str">
            <v/>
          </cell>
        </row>
        <row r="161">
          <cell r="Z161" t="str">
            <v/>
          </cell>
        </row>
        <row r="162">
          <cell r="Z162" t="str">
            <v/>
          </cell>
        </row>
        <row r="163">
          <cell r="Z163" t="str">
            <v/>
          </cell>
        </row>
        <row r="164">
          <cell r="Z164" t="str">
            <v/>
          </cell>
        </row>
        <row r="165">
          <cell r="Z165" t="str">
            <v/>
          </cell>
        </row>
        <row r="166">
          <cell r="Z166" t="str">
            <v/>
          </cell>
        </row>
        <row r="167">
          <cell r="Z167" t="str">
            <v/>
          </cell>
        </row>
        <row r="168">
          <cell r="Z168" t="str">
            <v/>
          </cell>
        </row>
        <row r="169">
          <cell r="Z169" t="str">
            <v/>
          </cell>
        </row>
        <row r="170">
          <cell r="Z170" t="str">
            <v/>
          </cell>
        </row>
        <row r="171">
          <cell r="Z171" t="str">
            <v/>
          </cell>
        </row>
        <row r="172">
          <cell r="Z172" t="str">
            <v/>
          </cell>
        </row>
        <row r="173">
          <cell r="Z173" t="str">
            <v/>
          </cell>
        </row>
        <row r="174">
          <cell r="Z174" t="str">
            <v/>
          </cell>
        </row>
        <row r="175">
          <cell r="Z175" t="str">
            <v/>
          </cell>
        </row>
        <row r="176">
          <cell r="Z176" t="str">
            <v/>
          </cell>
        </row>
        <row r="177">
          <cell r="Z177" t="str">
            <v/>
          </cell>
        </row>
        <row r="178">
          <cell r="Z178" t="str">
            <v/>
          </cell>
        </row>
        <row r="179">
          <cell r="Z179" t="str">
            <v/>
          </cell>
        </row>
        <row r="180">
          <cell r="Z180" t="str">
            <v/>
          </cell>
        </row>
        <row r="181">
          <cell r="Z181" t="str">
            <v/>
          </cell>
        </row>
        <row r="182">
          <cell r="Z182" t="str">
            <v/>
          </cell>
        </row>
        <row r="183">
          <cell r="Z183" t="str">
            <v/>
          </cell>
        </row>
        <row r="184">
          <cell r="Z184" t="str">
            <v/>
          </cell>
        </row>
        <row r="185">
          <cell r="Z185" t="str">
            <v/>
          </cell>
        </row>
        <row r="186">
          <cell r="Z186" t="str">
            <v/>
          </cell>
        </row>
        <row r="187">
          <cell r="Z187" t="str">
            <v/>
          </cell>
        </row>
        <row r="188">
          <cell r="Z188" t="str">
            <v/>
          </cell>
        </row>
        <row r="189">
          <cell r="Z189" t="str">
            <v/>
          </cell>
        </row>
        <row r="190">
          <cell r="Z190" t="str">
            <v/>
          </cell>
        </row>
        <row r="191">
          <cell r="Z191" t="str">
            <v/>
          </cell>
        </row>
        <row r="192">
          <cell r="Z192" t="str">
            <v/>
          </cell>
        </row>
        <row r="193">
          <cell r="Z193" t="str">
            <v/>
          </cell>
        </row>
        <row r="194">
          <cell r="Z194" t="str">
            <v/>
          </cell>
        </row>
        <row r="195">
          <cell r="Z195" t="str">
            <v/>
          </cell>
        </row>
        <row r="196">
          <cell r="Z196" t="str">
            <v/>
          </cell>
        </row>
        <row r="197">
          <cell r="Z197" t="str">
            <v/>
          </cell>
        </row>
        <row r="198">
          <cell r="Z198" t="str">
            <v/>
          </cell>
        </row>
        <row r="199">
          <cell r="Z199" t="str">
            <v/>
          </cell>
        </row>
        <row r="200">
          <cell r="Z200" t="str">
            <v/>
          </cell>
        </row>
        <row r="201">
          <cell r="Z201" t="str">
            <v/>
          </cell>
        </row>
        <row r="202">
          <cell r="Z202" t="str">
            <v/>
          </cell>
        </row>
        <row r="203">
          <cell r="Z203" t="str">
            <v/>
          </cell>
        </row>
        <row r="204">
          <cell r="Z204" t="str">
            <v/>
          </cell>
        </row>
        <row r="205">
          <cell r="Z205" t="str">
            <v/>
          </cell>
        </row>
        <row r="206">
          <cell r="Z206" t="str">
            <v/>
          </cell>
        </row>
        <row r="207">
          <cell r="Z207" t="str">
            <v/>
          </cell>
        </row>
        <row r="208">
          <cell r="Z208" t="str">
            <v/>
          </cell>
        </row>
        <row r="209">
          <cell r="Z209" t="str">
            <v/>
          </cell>
        </row>
        <row r="210">
          <cell r="Z210" t="str">
            <v/>
          </cell>
        </row>
        <row r="211">
          <cell r="Z211" t="str">
            <v/>
          </cell>
        </row>
        <row r="212">
          <cell r="Z212" t="str">
            <v/>
          </cell>
        </row>
        <row r="213">
          <cell r="Z213" t="str">
            <v/>
          </cell>
        </row>
        <row r="214">
          <cell r="Z214" t="str">
            <v/>
          </cell>
        </row>
        <row r="215">
          <cell r="Z215" t="str">
            <v/>
          </cell>
        </row>
        <row r="216">
          <cell r="Z216" t="str">
            <v/>
          </cell>
        </row>
        <row r="217">
          <cell r="Z217" t="str">
            <v/>
          </cell>
        </row>
        <row r="218">
          <cell r="Z218" t="str">
            <v/>
          </cell>
        </row>
        <row r="219">
          <cell r="Z219" t="str">
            <v/>
          </cell>
        </row>
        <row r="220">
          <cell r="Z220" t="str">
            <v/>
          </cell>
        </row>
        <row r="221">
          <cell r="Z221" t="str">
            <v/>
          </cell>
        </row>
        <row r="222">
          <cell r="Z222" t="str">
            <v/>
          </cell>
        </row>
        <row r="223">
          <cell r="Z223" t="str">
            <v/>
          </cell>
        </row>
        <row r="224">
          <cell r="Z224" t="str">
            <v/>
          </cell>
        </row>
        <row r="225">
          <cell r="Z225" t="str">
            <v/>
          </cell>
        </row>
        <row r="226">
          <cell r="Z226" t="str">
            <v/>
          </cell>
        </row>
        <row r="227">
          <cell r="Z227" t="str">
            <v/>
          </cell>
        </row>
        <row r="228">
          <cell r="Z228" t="str">
            <v/>
          </cell>
        </row>
        <row r="229">
          <cell r="Z229" t="str">
            <v/>
          </cell>
        </row>
        <row r="230">
          <cell r="Z230" t="str">
            <v/>
          </cell>
        </row>
        <row r="231">
          <cell r="Z231" t="str">
            <v/>
          </cell>
        </row>
        <row r="232">
          <cell r="Z232" t="str">
            <v/>
          </cell>
        </row>
        <row r="233">
          <cell r="Z233" t="str">
            <v/>
          </cell>
        </row>
        <row r="234">
          <cell r="Z234" t="str">
            <v/>
          </cell>
        </row>
        <row r="235">
          <cell r="Z235" t="str">
            <v/>
          </cell>
        </row>
        <row r="236">
          <cell r="Z236" t="str">
            <v/>
          </cell>
        </row>
        <row r="237">
          <cell r="Z237" t="str">
            <v/>
          </cell>
        </row>
        <row r="238">
          <cell r="Z238" t="str">
            <v/>
          </cell>
        </row>
        <row r="239">
          <cell r="Z239" t="str">
            <v/>
          </cell>
        </row>
        <row r="240">
          <cell r="Z240" t="str">
            <v/>
          </cell>
        </row>
        <row r="241">
          <cell r="Z241" t="str">
            <v/>
          </cell>
        </row>
        <row r="242">
          <cell r="Z242" t="str">
            <v/>
          </cell>
        </row>
        <row r="243">
          <cell r="Z243" t="str">
            <v/>
          </cell>
        </row>
        <row r="244">
          <cell r="Z244" t="str">
            <v/>
          </cell>
        </row>
        <row r="245">
          <cell r="Z245" t="str">
            <v/>
          </cell>
        </row>
        <row r="246">
          <cell r="Z246" t="str">
            <v/>
          </cell>
        </row>
        <row r="247">
          <cell r="Z247" t="str">
            <v/>
          </cell>
        </row>
        <row r="248">
          <cell r="Z248" t="str">
            <v/>
          </cell>
        </row>
        <row r="249">
          <cell r="Z249" t="str">
            <v/>
          </cell>
        </row>
        <row r="250">
          <cell r="Z250" t="str">
            <v/>
          </cell>
        </row>
        <row r="251">
          <cell r="Z251" t="str">
            <v/>
          </cell>
        </row>
        <row r="252">
          <cell r="Z252" t="str">
            <v/>
          </cell>
        </row>
        <row r="253">
          <cell r="Z253" t="str">
            <v/>
          </cell>
        </row>
        <row r="254">
          <cell r="Z254" t="str">
            <v/>
          </cell>
        </row>
        <row r="255">
          <cell r="Z255" t="str">
            <v/>
          </cell>
        </row>
        <row r="256">
          <cell r="Z256" t="str">
            <v/>
          </cell>
        </row>
        <row r="257">
          <cell r="Z257" t="str">
            <v/>
          </cell>
        </row>
        <row r="258">
          <cell r="Z258" t="str">
            <v/>
          </cell>
        </row>
        <row r="259">
          <cell r="Z259" t="str">
            <v/>
          </cell>
        </row>
        <row r="260">
          <cell r="Z260" t="str">
            <v/>
          </cell>
        </row>
        <row r="261">
          <cell r="Z261" t="str">
            <v/>
          </cell>
        </row>
        <row r="262">
          <cell r="Z262" t="str">
            <v/>
          </cell>
        </row>
        <row r="263">
          <cell r="Z263" t="str">
            <v/>
          </cell>
        </row>
        <row r="264">
          <cell r="Z264" t="str">
            <v/>
          </cell>
        </row>
        <row r="265">
          <cell r="Z265" t="str">
            <v/>
          </cell>
        </row>
        <row r="266">
          <cell r="Z266" t="str">
            <v/>
          </cell>
        </row>
        <row r="267">
          <cell r="Z267" t="str">
            <v/>
          </cell>
        </row>
        <row r="268">
          <cell r="Z268" t="str">
            <v/>
          </cell>
        </row>
        <row r="269">
          <cell r="Z269" t="str">
            <v/>
          </cell>
        </row>
        <row r="270">
          <cell r="Z270" t="str">
            <v/>
          </cell>
        </row>
        <row r="271">
          <cell r="Z271" t="str">
            <v/>
          </cell>
        </row>
        <row r="272">
          <cell r="Z272" t="str">
            <v/>
          </cell>
        </row>
        <row r="273">
          <cell r="Z273" t="str">
            <v/>
          </cell>
        </row>
        <row r="274">
          <cell r="Z274" t="str">
            <v/>
          </cell>
        </row>
        <row r="275">
          <cell r="Z275" t="str">
            <v/>
          </cell>
        </row>
        <row r="276">
          <cell r="Z276" t="str">
            <v/>
          </cell>
        </row>
        <row r="277">
          <cell r="Z277" t="str">
            <v/>
          </cell>
        </row>
        <row r="278">
          <cell r="Z278" t="str">
            <v/>
          </cell>
        </row>
        <row r="279">
          <cell r="Z279" t="str">
            <v/>
          </cell>
        </row>
        <row r="280">
          <cell r="Z280" t="str">
            <v/>
          </cell>
        </row>
        <row r="281">
          <cell r="Z281" t="str">
            <v/>
          </cell>
        </row>
        <row r="282">
          <cell r="Z282" t="str">
            <v/>
          </cell>
        </row>
        <row r="283">
          <cell r="Z283" t="str">
            <v/>
          </cell>
        </row>
        <row r="284">
          <cell r="Z284" t="str">
            <v/>
          </cell>
        </row>
        <row r="285">
          <cell r="Z285" t="str">
            <v/>
          </cell>
        </row>
        <row r="286">
          <cell r="Z286" t="str">
            <v/>
          </cell>
        </row>
        <row r="287">
          <cell r="Z287" t="str">
            <v/>
          </cell>
        </row>
        <row r="288">
          <cell r="Z288" t="str">
            <v/>
          </cell>
        </row>
        <row r="289">
          <cell r="Z289" t="str">
            <v/>
          </cell>
        </row>
        <row r="290">
          <cell r="Z290" t="str">
            <v/>
          </cell>
        </row>
        <row r="291">
          <cell r="Z291" t="str">
            <v/>
          </cell>
        </row>
        <row r="292">
          <cell r="Z292" t="str">
            <v/>
          </cell>
        </row>
        <row r="293">
          <cell r="Z293" t="str">
            <v/>
          </cell>
        </row>
        <row r="294">
          <cell r="Z294" t="str">
            <v/>
          </cell>
        </row>
        <row r="295">
          <cell r="Z295" t="str">
            <v/>
          </cell>
        </row>
        <row r="296">
          <cell r="Z296" t="str">
            <v/>
          </cell>
        </row>
        <row r="297">
          <cell r="Z297" t="str">
            <v/>
          </cell>
        </row>
        <row r="298">
          <cell r="Z298" t="str">
            <v/>
          </cell>
        </row>
        <row r="299">
          <cell r="Z299" t="str">
            <v/>
          </cell>
        </row>
        <row r="300">
          <cell r="Z300" t="str">
            <v/>
          </cell>
        </row>
        <row r="301">
          <cell r="Z301" t="str">
            <v/>
          </cell>
        </row>
        <row r="302">
          <cell r="Z302" t="str">
            <v/>
          </cell>
        </row>
        <row r="303">
          <cell r="Z303" t="str">
            <v/>
          </cell>
        </row>
        <row r="304">
          <cell r="Z304" t="str">
            <v/>
          </cell>
        </row>
        <row r="305">
          <cell r="Z305" t="str">
            <v/>
          </cell>
        </row>
        <row r="306">
          <cell r="Z306" t="str">
            <v/>
          </cell>
        </row>
        <row r="307">
          <cell r="Z307" t="str">
            <v/>
          </cell>
        </row>
        <row r="308">
          <cell r="Z308" t="str">
            <v/>
          </cell>
        </row>
        <row r="309">
          <cell r="Z309" t="str">
            <v/>
          </cell>
        </row>
        <row r="310">
          <cell r="Z310" t="str">
            <v/>
          </cell>
        </row>
        <row r="311">
          <cell r="Z311" t="str">
            <v/>
          </cell>
        </row>
        <row r="312">
          <cell r="Z312" t="str">
            <v/>
          </cell>
        </row>
        <row r="313">
          <cell r="Z313" t="str">
            <v/>
          </cell>
        </row>
        <row r="314">
          <cell r="Z314" t="str">
            <v/>
          </cell>
        </row>
        <row r="315">
          <cell r="Z315" t="str">
            <v/>
          </cell>
        </row>
        <row r="316">
          <cell r="Z316" t="str">
            <v/>
          </cell>
        </row>
        <row r="317">
          <cell r="Z317" t="str">
            <v/>
          </cell>
        </row>
        <row r="318">
          <cell r="Z318" t="str">
            <v/>
          </cell>
        </row>
        <row r="319">
          <cell r="Z319" t="str">
            <v/>
          </cell>
        </row>
        <row r="320">
          <cell r="Z320" t="str">
            <v/>
          </cell>
        </row>
        <row r="321">
          <cell r="Z321" t="str">
            <v/>
          </cell>
        </row>
        <row r="322">
          <cell r="Z322" t="str">
            <v/>
          </cell>
        </row>
        <row r="323">
          <cell r="Z323" t="str">
            <v/>
          </cell>
        </row>
        <row r="324">
          <cell r="Z324" t="str">
            <v/>
          </cell>
        </row>
        <row r="325">
          <cell r="Z325" t="str">
            <v/>
          </cell>
        </row>
        <row r="326">
          <cell r="Z326" t="str">
            <v/>
          </cell>
        </row>
        <row r="327">
          <cell r="Z327" t="str">
            <v/>
          </cell>
        </row>
        <row r="328">
          <cell r="Z328" t="str">
            <v/>
          </cell>
        </row>
        <row r="329">
          <cell r="Z329" t="str">
            <v/>
          </cell>
        </row>
        <row r="330">
          <cell r="Z330" t="str">
            <v/>
          </cell>
        </row>
        <row r="331">
          <cell r="Z331" t="str">
            <v/>
          </cell>
        </row>
        <row r="332">
          <cell r="Z332" t="str">
            <v/>
          </cell>
        </row>
        <row r="333">
          <cell r="Z333" t="str">
            <v/>
          </cell>
        </row>
        <row r="334">
          <cell r="Z334" t="str">
            <v/>
          </cell>
        </row>
        <row r="335">
          <cell r="Z335" t="str">
            <v/>
          </cell>
        </row>
        <row r="336">
          <cell r="Z336" t="str">
            <v/>
          </cell>
        </row>
        <row r="337">
          <cell r="Z337" t="str">
            <v/>
          </cell>
        </row>
        <row r="338">
          <cell r="Z338" t="str">
            <v/>
          </cell>
        </row>
        <row r="339">
          <cell r="Z339" t="str">
            <v/>
          </cell>
        </row>
        <row r="340">
          <cell r="Z340" t="str">
            <v/>
          </cell>
        </row>
        <row r="341">
          <cell r="Z341" t="str">
            <v/>
          </cell>
        </row>
        <row r="342">
          <cell r="Z342" t="str">
            <v/>
          </cell>
        </row>
        <row r="343">
          <cell r="Z343" t="str">
            <v/>
          </cell>
        </row>
        <row r="344">
          <cell r="Z344" t="str">
            <v/>
          </cell>
        </row>
        <row r="345">
          <cell r="Z345" t="str">
            <v/>
          </cell>
        </row>
        <row r="346">
          <cell r="Z346" t="str">
            <v/>
          </cell>
        </row>
        <row r="347">
          <cell r="Z347" t="str">
            <v/>
          </cell>
        </row>
        <row r="348">
          <cell r="Z348" t="str">
            <v/>
          </cell>
        </row>
        <row r="349">
          <cell r="Z349" t="str">
            <v/>
          </cell>
        </row>
        <row r="350">
          <cell r="Z350" t="str">
            <v/>
          </cell>
        </row>
        <row r="351">
          <cell r="Z351" t="str">
            <v/>
          </cell>
        </row>
        <row r="352">
          <cell r="Z352" t="str">
            <v/>
          </cell>
        </row>
        <row r="353">
          <cell r="Z353" t="str">
            <v/>
          </cell>
        </row>
        <row r="354">
          <cell r="Z354" t="str">
            <v/>
          </cell>
        </row>
        <row r="355">
          <cell r="Z355" t="str">
            <v/>
          </cell>
        </row>
        <row r="356">
          <cell r="Z356" t="str">
            <v/>
          </cell>
        </row>
        <row r="357">
          <cell r="Z357" t="str">
            <v/>
          </cell>
        </row>
        <row r="358">
          <cell r="Z358" t="str">
            <v/>
          </cell>
        </row>
        <row r="359">
          <cell r="Z359" t="str">
            <v/>
          </cell>
        </row>
        <row r="360">
          <cell r="Z360" t="str">
            <v/>
          </cell>
        </row>
        <row r="361">
          <cell r="Z361" t="str">
            <v/>
          </cell>
        </row>
        <row r="362">
          <cell r="Z362" t="str">
            <v/>
          </cell>
        </row>
        <row r="363">
          <cell r="Z363" t="str">
            <v/>
          </cell>
        </row>
        <row r="364">
          <cell r="Z364" t="str">
            <v/>
          </cell>
        </row>
        <row r="365">
          <cell r="Z365" t="str">
            <v/>
          </cell>
        </row>
        <row r="366">
          <cell r="Z366" t="str">
            <v/>
          </cell>
        </row>
        <row r="367">
          <cell r="Z367" t="str">
            <v/>
          </cell>
        </row>
        <row r="368">
          <cell r="Z368" t="str">
            <v/>
          </cell>
        </row>
        <row r="369">
          <cell r="Z369" t="str">
            <v/>
          </cell>
        </row>
        <row r="370">
          <cell r="Z370" t="str">
            <v/>
          </cell>
        </row>
        <row r="371">
          <cell r="Z371" t="str">
            <v/>
          </cell>
        </row>
        <row r="372">
          <cell r="Z372" t="str">
            <v/>
          </cell>
        </row>
        <row r="373">
          <cell r="Z373" t="str">
            <v/>
          </cell>
        </row>
        <row r="374">
          <cell r="Z374" t="str">
            <v/>
          </cell>
        </row>
        <row r="375">
          <cell r="Z375" t="str">
            <v/>
          </cell>
        </row>
        <row r="376">
          <cell r="Z376" t="str">
            <v/>
          </cell>
        </row>
        <row r="377">
          <cell r="Z377" t="str">
            <v/>
          </cell>
        </row>
        <row r="378">
          <cell r="Z378" t="str">
            <v/>
          </cell>
        </row>
        <row r="379">
          <cell r="Z379" t="str">
            <v/>
          </cell>
        </row>
        <row r="380">
          <cell r="Z380" t="str">
            <v/>
          </cell>
        </row>
        <row r="381">
          <cell r="Z381" t="str">
            <v/>
          </cell>
        </row>
        <row r="382">
          <cell r="Z382" t="str">
            <v/>
          </cell>
        </row>
        <row r="383">
          <cell r="Z383" t="str">
            <v/>
          </cell>
        </row>
        <row r="384">
          <cell r="Z384" t="str">
            <v/>
          </cell>
        </row>
        <row r="385">
          <cell r="Z385" t="str">
            <v/>
          </cell>
        </row>
        <row r="386">
          <cell r="Z386" t="str">
            <v/>
          </cell>
        </row>
        <row r="387">
          <cell r="Z387" t="str">
            <v/>
          </cell>
        </row>
        <row r="388">
          <cell r="Z388" t="str">
            <v/>
          </cell>
        </row>
        <row r="389">
          <cell r="Z389" t="str">
            <v/>
          </cell>
        </row>
        <row r="390">
          <cell r="Z390" t="str">
            <v/>
          </cell>
        </row>
        <row r="391">
          <cell r="Z391" t="str">
            <v/>
          </cell>
        </row>
        <row r="392">
          <cell r="Z392" t="str">
            <v/>
          </cell>
        </row>
        <row r="393">
          <cell r="Z393" t="str">
            <v/>
          </cell>
        </row>
        <row r="394">
          <cell r="Z394" t="str">
            <v/>
          </cell>
        </row>
        <row r="395">
          <cell r="Z395" t="str">
            <v/>
          </cell>
        </row>
        <row r="396">
          <cell r="Z396" t="str">
            <v/>
          </cell>
        </row>
        <row r="397">
          <cell r="Z397" t="str">
            <v/>
          </cell>
        </row>
        <row r="398">
          <cell r="Z398" t="str">
            <v/>
          </cell>
        </row>
        <row r="399">
          <cell r="Z399" t="str">
            <v/>
          </cell>
        </row>
        <row r="400">
          <cell r="Z400" t="str">
            <v/>
          </cell>
        </row>
        <row r="401">
          <cell r="Z401" t="str">
            <v/>
          </cell>
        </row>
        <row r="402">
          <cell r="Z402" t="str">
            <v/>
          </cell>
        </row>
        <row r="403">
          <cell r="Z403" t="str">
            <v/>
          </cell>
        </row>
        <row r="404">
          <cell r="Z404" t="str">
            <v/>
          </cell>
        </row>
        <row r="405">
          <cell r="Z405" t="str">
            <v/>
          </cell>
        </row>
        <row r="406">
          <cell r="Z406" t="str">
            <v/>
          </cell>
        </row>
        <row r="407">
          <cell r="Z407" t="str">
            <v/>
          </cell>
        </row>
        <row r="408">
          <cell r="Z408" t="str">
            <v/>
          </cell>
        </row>
        <row r="409">
          <cell r="Z409" t="str">
            <v/>
          </cell>
        </row>
        <row r="410">
          <cell r="Z410" t="str">
            <v/>
          </cell>
        </row>
        <row r="411">
          <cell r="Z411" t="str">
            <v/>
          </cell>
        </row>
        <row r="412">
          <cell r="Z412" t="str">
            <v/>
          </cell>
        </row>
        <row r="413">
          <cell r="Z413" t="str">
            <v/>
          </cell>
        </row>
        <row r="414">
          <cell r="Z414" t="str">
            <v/>
          </cell>
        </row>
        <row r="415">
          <cell r="Z415" t="str">
            <v/>
          </cell>
        </row>
        <row r="416">
          <cell r="Z416" t="str">
            <v/>
          </cell>
        </row>
        <row r="417">
          <cell r="Z417" t="str">
            <v/>
          </cell>
        </row>
        <row r="418">
          <cell r="Z418" t="str">
            <v/>
          </cell>
        </row>
        <row r="419">
          <cell r="Z419" t="str">
            <v/>
          </cell>
        </row>
        <row r="420">
          <cell r="Z420" t="str">
            <v/>
          </cell>
        </row>
        <row r="421">
          <cell r="Z421" t="str">
            <v/>
          </cell>
        </row>
        <row r="422">
          <cell r="Z422" t="str">
            <v/>
          </cell>
        </row>
        <row r="423">
          <cell r="Z423" t="str">
            <v/>
          </cell>
        </row>
        <row r="424">
          <cell r="Z424" t="str">
            <v/>
          </cell>
        </row>
        <row r="425">
          <cell r="Z425" t="str">
            <v/>
          </cell>
        </row>
        <row r="426">
          <cell r="Z426" t="str">
            <v/>
          </cell>
        </row>
        <row r="427">
          <cell r="Z427" t="str">
            <v/>
          </cell>
        </row>
        <row r="428">
          <cell r="Z428" t="str">
            <v/>
          </cell>
        </row>
        <row r="429">
          <cell r="Z429" t="str">
            <v/>
          </cell>
        </row>
        <row r="430">
          <cell r="Z430" t="str">
            <v/>
          </cell>
        </row>
        <row r="431">
          <cell r="Z431" t="str">
            <v/>
          </cell>
        </row>
        <row r="432">
          <cell r="Z432" t="str">
            <v/>
          </cell>
        </row>
        <row r="433">
          <cell r="Z433" t="str">
            <v/>
          </cell>
        </row>
        <row r="434">
          <cell r="Z434" t="str">
            <v/>
          </cell>
        </row>
        <row r="435">
          <cell r="Z435" t="str">
            <v/>
          </cell>
        </row>
        <row r="436">
          <cell r="Z436" t="str">
            <v/>
          </cell>
        </row>
        <row r="437">
          <cell r="Z437" t="str">
            <v/>
          </cell>
        </row>
        <row r="438">
          <cell r="Z438" t="str">
            <v/>
          </cell>
        </row>
        <row r="439">
          <cell r="Z439" t="str">
            <v/>
          </cell>
        </row>
        <row r="440">
          <cell r="Z440" t="str">
            <v/>
          </cell>
        </row>
        <row r="441">
          <cell r="Z441" t="str">
            <v/>
          </cell>
        </row>
        <row r="442">
          <cell r="Z442" t="str">
            <v/>
          </cell>
        </row>
        <row r="443">
          <cell r="Z443" t="str">
            <v/>
          </cell>
        </row>
        <row r="444">
          <cell r="Z444" t="str">
            <v/>
          </cell>
        </row>
        <row r="445">
          <cell r="Z445" t="str">
            <v/>
          </cell>
        </row>
        <row r="446">
          <cell r="Z446" t="str">
            <v/>
          </cell>
        </row>
        <row r="447">
          <cell r="Z447" t="str">
            <v/>
          </cell>
        </row>
        <row r="448">
          <cell r="Z448" t="str">
            <v/>
          </cell>
        </row>
        <row r="449">
          <cell r="Z449" t="str">
            <v/>
          </cell>
        </row>
        <row r="450">
          <cell r="Z450" t="str">
            <v/>
          </cell>
        </row>
        <row r="451">
          <cell r="Z451" t="str">
            <v/>
          </cell>
        </row>
        <row r="452">
          <cell r="Z452" t="str">
            <v/>
          </cell>
        </row>
        <row r="453">
          <cell r="Z453" t="str">
            <v/>
          </cell>
        </row>
        <row r="454">
          <cell r="Z454" t="str">
            <v/>
          </cell>
        </row>
        <row r="455">
          <cell r="Z455" t="str">
            <v/>
          </cell>
        </row>
        <row r="456">
          <cell r="Z456" t="str">
            <v/>
          </cell>
        </row>
        <row r="457">
          <cell r="Z457" t="str">
            <v/>
          </cell>
        </row>
        <row r="458">
          <cell r="Z458" t="str">
            <v/>
          </cell>
        </row>
        <row r="459">
          <cell r="Z459" t="str">
            <v/>
          </cell>
        </row>
        <row r="460">
          <cell r="Z460" t="str">
            <v/>
          </cell>
        </row>
        <row r="461">
          <cell r="Z461" t="str">
            <v/>
          </cell>
        </row>
        <row r="462">
          <cell r="Z462" t="str">
            <v/>
          </cell>
        </row>
        <row r="463">
          <cell r="Z463" t="str">
            <v/>
          </cell>
        </row>
        <row r="464">
          <cell r="Z464" t="str">
            <v/>
          </cell>
        </row>
        <row r="465">
          <cell r="Z465" t="str">
            <v/>
          </cell>
        </row>
        <row r="466">
          <cell r="Z466" t="str">
            <v/>
          </cell>
        </row>
        <row r="467">
          <cell r="Z467" t="str">
            <v/>
          </cell>
        </row>
        <row r="468">
          <cell r="Z468" t="str">
            <v/>
          </cell>
        </row>
        <row r="469">
          <cell r="Z469" t="str">
            <v/>
          </cell>
        </row>
        <row r="470">
          <cell r="Z470" t="str">
            <v/>
          </cell>
        </row>
        <row r="471">
          <cell r="Z471" t="str">
            <v/>
          </cell>
        </row>
        <row r="472">
          <cell r="Z472" t="str">
            <v/>
          </cell>
        </row>
        <row r="473">
          <cell r="Z473" t="str">
            <v/>
          </cell>
        </row>
        <row r="474">
          <cell r="Z474" t="str">
            <v/>
          </cell>
        </row>
        <row r="475">
          <cell r="Z475" t="str">
            <v/>
          </cell>
        </row>
        <row r="476">
          <cell r="Z476" t="str">
            <v/>
          </cell>
        </row>
        <row r="477">
          <cell r="Z477" t="str">
            <v/>
          </cell>
        </row>
        <row r="478">
          <cell r="Z478" t="str">
            <v/>
          </cell>
        </row>
        <row r="479">
          <cell r="Z479" t="str">
            <v/>
          </cell>
        </row>
        <row r="480">
          <cell r="Z480" t="str">
            <v/>
          </cell>
        </row>
        <row r="481">
          <cell r="Z481" t="str">
            <v/>
          </cell>
        </row>
        <row r="482">
          <cell r="Z482" t="str">
            <v/>
          </cell>
        </row>
        <row r="483">
          <cell r="Z483" t="str">
            <v/>
          </cell>
        </row>
        <row r="484">
          <cell r="Z484" t="str">
            <v/>
          </cell>
        </row>
        <row r="485">
          <cell r="Z485" t="str">
            <v/>
          </cell>
        </row>
        <row r="486">
          <cell r="Z486" t="str">
            <v/>
          </cell>
        </row>
        <row r="487">
          <cell r="Z487" t="str">
            <v/>
          </cell>
        </row>
        <row r="488">
          <cell r="Z488" t="str">
            <v/>
          </cell>
        </row>
        <row r="489">
          <cell r="Z489" t="str">
            <v/>
          </cell>
        </row>
        <row r="490">
          <cell r="Z490" t="str">
            <v/>
          </cell>
        </row>
        <row r="491">
          <cell r="Z491" t="str">
            <v/>
          </cell>
        </row>
        <row r="492">
          <cell r="Z492" t="str">
            <v/>
          </cell>
        </row>
        <row r="493">
          <cell r="Z493" t="str">
            <v/>
          </cell>
        </row>
        <row r="494">
          <cell r="Z494" t="str">
            <v/>
          </cell>
        </row>
        <row r="495">
          <cell r="Z495" t="str">
            <v/>
          </cell>
        </row>
        <row r="496">
          <cell r="Z496" t="str">
            <v/>
          </cell>
        </row>
        <row r="497">
          <cell r="Z497" t="str">
            <v/>
          </cell>
        </row>
        <row r="498">
          <cell r="Z498" t="str">
            <v/>
          </cell>
        </row>
        <row r="499">
          <cell r="Z499" t="str">
            <v/>
          </cell>
        </row>
        <row r="500">
          <cell r="Z500" t="str">
            <v/>
          </cell>
        </row>
        <row r="501">
          <cell r="Z501" t="str">
            <v/>
          </cell>
        </row>
        <row r="502">
          <cell r="Z502" t="str">
            <v/>
          </cell>
        </row>
        <row r="503">
          <cell r="Z503" t="str">
            <v/>
          </cell>
        </row>
        <row r="504">
          <cell r="Z504" t="str">
            <v/>
          </cell>
        </row>
        <row r="505">
          <cell r="Z505" t="str">
            <v/>
          </cell>
        </row>
        <row r="506">
          <cell r="Z506" t="str">
            <v/>
          </cell>
        </row>
        <row r="507">
          <cell r="Z507" t="str">
            <v/>
          </cell>
        </row>
        <row r="508">
          <cell r="Z508" t="str">
            <v/>
          </cell>
        </row>
        <row r="509">
          <cell r="Z509" t="str">
            <v/>
          </cell>
        </row>
        <row r="510">
          <cell r="Z510" t="str">
            <v/>
          </cell>
        </row>
        <row r="511">
          <cell r="Z511" t="str">
            <v/>
          </cell>
        </row>
        <row r="512">
          <cell r="Z512" t="str">
            <v/>
          </cell>
        </row>
        <row r="513">
          <cell r="Z513" t="str">
            <v/>
          </cell>
        </row>
        <row r="514">
          <cell r="Z514" t="str">
            <v/>
          </cell>
        </row>
        <row r="515">
          <cell r="Z515" t="str">
            <v/>
          </cell>
        </row>
        <row r="516">
          <cell r="Z516" t="str">
            <v/>
          </cell>
        </row>
        <row r="517">
          <cell r="Z517" t="str">
            <v/>
          </cell>
        </row>
        <row r="518">
          <cell r="Z518" t="str">
            <v/>
          </cell>
        </row>
        <row r="519">
          <cell r="Z519" t="str">
            <v/>
          </cell>
        </row>
        <row r="520">
          <cell r="Z520" t="str">
            <v/>
          </cell>
        </row>
        <row r="521">
          <cell r="Z521" t="str">
            <v/>
          </cell>
        </row>
        <row r="522">
          <cell r="Z522" t="str">
            <v/>
          </cell>
        </row>
        <row r="523">
          <cell r="Z523" t="str">
            <v/>
          </cell>
        </row>
        <row r="524">
          <cell r="Z524" t="str">
            <v/>
          </cell>
        </row>
        <row r="525">
          <cell r="Z525" t="str">
            <v/>
          </cell>
        </row>
        <row r="526">
          <cell r="Z526" t="str">
            <v/>
          </cell>
        </row>
        <row r="527">
          <cell r="Z527" t="str">
            <v/>
          </cell>
        </row>
        <row r="528">
          <cell r="Z528" t="str">
            <v/>
          </cell>
        </row>
        <row r="529">
          <cell r="Z529" t="str">
            <v/>
          </cell>
        </row>
        <row r="530">
          <cell r="Z530" t="str">
            <v/>
          </cell>
        </row>
        <row r="531">
          <cell r="Z531" t="str">
            <v/>
          </cell>
        </row>
        <row r="532">
          <cell r="Z532" t="str">
            <v/>
          </cell>
        </row>
        <row r="533">
          <cell r="Z533" t="str">
            <v/>
          </cell>
        </row>
        <row r="534">
          <cell r="Z534" t="str">
            <v/>
          </cell>
        </row>
        <row r="535">
          <cell r="Z535" t="str">
            <v/>
          </cell>
        </row>
        <row r="536">
          <cell r="Z536" t="str">
            <v/>
          </cell>
        </row>
        <row r="537">
          <cell r="Z537" t="str">
            <v/>
          </cell>
        </row>
        <row r="538">
          <cell r="Z538" t="str">
            <v/>
          </cell>
        </row>
        <row r="539">
          <cell r="Z539" t="str">
            <v/>
          </cell>
        </row>
        <row r="540">
          <cell r="Z540" t="str">
            <v/>
          </cell>
        </row>
        <row r="541">
          <cell r="Z541" t="str">
            <v/>
          </cell>
        </row>
        <row r="542">
          <cell r="Z542" t="str">
            <v/>
          </cell>
        </row>
        <row r="543">
          <cell r="Z543" t="str">
            <v/>
          </cell>
        </row>
        <row r="544">
          <cell r="Z544" t="str">
            <v/>
          </cell>
        </row>
        <row r="545">
          <cell r="Z545" t="str">
            <v/>
          </cell>
        </row>
        <row r="546">
          <cell r="Z546" t="str">
            <v/>
          </cell>
        </row>
        <row r="547">
          <cell r="Z547" t="str">
            <v/>
          </cell>
        </row>
        <row r="548">
          <cell r="Z548" t="str">
            <v/>
          </cell>
        </row>
        <row r="549">
          <cell r="Z549" t="str">
            <v/>
          </cell>
        </row>
        <row r="550">
          <cell r="Z550" t="str">
            <v/>
          </cell>
        </row>
        <row r="551">
          <cell r="Z551" t="str">
            <v/>
          </cell>
        </row>
        <row r="552">
          <cell r="Z552" t="str">
            <v/>
          </cell>
        </row>
        <row r="553">
          <cell r="Z553" t="str">
            <v/>
          </cell>
        </row>
        <row r="554">
          <cell r="Z554" t="str">
            <v/>
          </cell>
        </row>
        <row r="555">
          <cell r="Z555" t="str">
            <v/>
          </cell>
        </row>
        <row r="556">
          <cell r="Z556" t="str">
            <v/>
          </cell>
        </row>
        <row r="557">
          <cell r="Z557" t="str">
            <v/>
          </cell>
        </row>
        <row r="558">
          <cell r="Z558" t="str">
            <v/>
          </cell>
        </row>
        <row r="559">
          <cell r="Z559" t="str">
            <v/>
          </cell>
        </row>
        <row r="560">
          <cell r="Z560" t="str">
            <v/>
          </cell>
        </row>
        <row r="561">
          <cell r="Z561" t="str">
            <v/>
          </cell>
        </row>
        <row r="562">
          <cell r="Z562" t="str">
            <v/>
          </cell>
        </row>
        <row r="563">
          <cell r="Z563" t="str">
            <v/>
          </cell>
        </row>
        <row r="564">
          <cell r="Z564" t="str">
            <v/>
          </cell>
        </row>
        <row r="565">
          <cell r="Z565" t="str">
            <v/>
          </cell>
        </row>
        <row r="566">
          <cell r="Z566" t="str">
            <v/>
          </cell>
        </row>
        <row r="567">
          <cell r="Z567" t="str">
            <v/>
          </cell>
        </row>
        <row r="568">
          <cell r="Z568" t="str">
            <v/>
          </cell>
        </row>
        <row r="569">
          <cell r="Z569" t="str">
            <v/>
          </cell>
        </row>
        <row r="570">
          <cell r="Z570" t="str">
            <v/>
          </cell>
        </row>
        <row r="571">
          <cell r="Z571" t="str">
            <v/>
          </cell>
        </row>
        <row r="572">
          <cell r="Z572" t="str">
            <v/>
          </cell>
        </row>
        <row r="573">
          <cell r="Z573" t="str">
            <v/>
          </cell>
        </row>
        <row r="574">
          <cell r="Z574" t="str">
            <v/>
          </cell>
        </row>
        <row r="575">
          <cell r="Z575" t="str">
            <v/>
          </cell>
        </row>
        <row r="576">
          <cell r="Z576" t="str">
            <v/>
          </cell>
        </row>
        <row r="577">
          <cell r="Z577" t="str">
            <v/>
          </cell>
        </row>
        <row r="578">
          <cell r="Z578" t="str">
            <v/>
          </cell>
        </row>
        <row r="579">
          <cell r="Z579" t="str">
            <v/>
          </cell>
        </row>
        <row r="580">
          <cell r="Z580" t="str">
            <v/>
          </cell>
        </row>
        <row r="581">
          <cell r="Z581" t="str">
            <v/>
          </cell>
        </row>
        <row r="582">
          <cell r="Z582" t="str">
            <v/>
          </cell>
        </row>
        <row r="583">
          <cell r="Z583" t="str">
            <v/>
          </cell>
        </row>
        <row r="584">
          <cell r="Z584" t="str">
            <v/>
          </cell>
        </row>
        <row r="585">
          <cell r="Z585" t="str">
            <v/>
          </cell>
        </row>
        <row r="586">
          <cell r="Z586" t="str">
            <v/>
          </cell>
        </row>
        <row r="587">
          <cell r="Z587" t="str">
            <v/>
          </cell>
        </row>
        <row r="588">
          <cell r="Z588" t="str">
            <v/>
          </cell>
        </row>
        <row r="589">
          <cell r="Z589" t="str">
            <v/>
          </cell>
        </row>
        <row r="590">
          <cell r="Z590" t="str">
            <v/>
          </cell>
        </row>
        <row r="591">
          <cell r="Z591" t="str">
            <v/>
          </cell>
        </row>
        <row r="592">
          <cell r="Z592" t="str">
            <v/>
          </cell>
        </row>
        <row r="593">
          <cell r="Z593" t="str">
            <v/>
          </cell>
        </row>
        <row r="594">
          <cell r="Z594" t="str">
            <v/>
          </cell>
        </row>
        <row r="595">
          <cell r="Z595" t="str">
            <v/>
          </cell>
        </row>
        <row r="596">
          <cell r="Z596" t="str">
            <v/>
          </cell>
        </row>
        <row r="597">
          <cell r="Z597" t="str">
            <v/>
          </cell>
        </row>
        <row r="598">
          <cell r="Z598" t="str">
            <v/>
          </cell>
        </row>
        <row r="599">
          <cell r="Z599" t="str">
            <v/>
          </cell>
        </row>
        <row r="600">
          <cell r="Z600" t="str">
            <v/>
          </cell>
        </row>
        <row r="601">
          <cell r="Z601" t="str">
            <v/>
          </cell>
        </row>
        <row r="602">
          <cell r="Z602" t="str">
            <v/>
          </cell>
        </row>
        <row r="603">
          <cell r="Z603" t="str">
            <v/>
          </cell>
        </row>
        <row r="604">
          <cell r="Z604" t="str">
            <v/>
          </cell>
        </row>
        <row r="605">
          <cell r="Z605" t="str">
            <v/>
          </cell>
        </row>
        <row r="606">
          <cell r="Z606" t="str">
            <v/>
          </cell>
        </row>
        <row r="607">
          <cell r="Z607" t="str">
            <v/>
          </cell>
        </row>
        <row r="608">
          <cell r="Z608" t="str">
            <v/>
          </cell>
        </row>
        <row r="609">
          <cell r="Z609" t="str">
            <v/>
          </cell>
        </row>
        <row r="610">
          <cell r="Z610" t="str">
            <v/>
          </cell>
        </row>
        <row r="611">
          <cell r="Z611" t="str">
            <v/>
          </cell>
        </row>
        <row r="612">
          <cell r="Z612" t="str">
            <v/>
          </cell>
        </row>
        <row r="613">
          <cell r="Z613" t="str">
            <v/>
          </cell>
        </row>
        <row r="614">
          <cell r="Z614" t="str">
            <v/>
          </cell>
        </row>
        <row r="615">
          <cell r="Z615" t="str">
            <v/>
          </cell>
        </row>
        <row r="616">
          <cell r="Z616" t="str">
            <v/>
          </cell>
        </row>
        <row r="617">
          <cell r="Z617" t="str">
            <v/>
          </cell>
        </row>
        <row r="618">
          <cell r="Z618" t="str">
            <v/>
          </cell>
        </row>
        <row r="619">
          <cell r="Z619" t="str">
            <v/>
          </cell>
        </row>
        <row r="620">
          <cell r="Z620" t="str">
            <v/>
          </cell>
        </row>
        <row r="621">
          <cell r="Z621" t="str">
            <v/>
          </cell>
        </row>
        <row r="622">
          <cell r="Z622" t="str">
            <v/>
          </cell>
        </row>
        <row r="623">
          <cell r="Z623" t="str">
            <v/>
          </cell>
        </row>
        <row r="624">
          <cell r="Z624" t="str">
            <v/>
          </cell>
        </row>
        <row r="625">
          <cell r="Z625" t="str">
            <v/>
          </cell>
        </row>
        <row r="626">
          <cell r="Z626" t="str">
            <v/>
          </cell>
        </row>
        <row r="627">
          <cell r="Z627" t="str">
            <v/>
          </cell>
        </row>
        <row r="628">
          <cell r="Z628" t="str">
            <v/>
          </cell>
        </row>
        <row r="629">
          <cell r="Z629" t="str">
            <v/>
          </cell>
        </row>
        <row r="630">
          <cell r="Z630" t="str">
            <v/>
          </cell>
        </row>
        <row r="631">
          <cell r="Z631" t="str">
            <v/>
          </cell>
        </row>
        <row r="632">
          <cell r="Z632" t="str">
            <v/>
          </cell>
        </row>
        <row r="633">
          <cell r="Z633" t="str">
            <v/>
          </cell>
        </row>
        <row r="634">
          <cell r="Z634" t="str">
            <v/>
          </cell>
        </row>
        <row r="635">
          <cell r="Z635" t="str">
            <v/>
          </cell>
        </row>
        <row r="636">
          <cell r="Z636" t="str">
            <v/>
          </cell>
        </row>
        <row r="637">
          <cell r="Z637" t="str">
            <v/>
          </cell>
        </row>
        <row r="638">
          <cell r="Z638" t="str">
            <v/>
          </cell>
        </row>
        <row r="639">
          <cell r="Z639" t="str">
            <v/>
          </cell>
        </row>
        <row r="640">
          <cell r="Z640" t="str">
            <v/>
          </cell>
        </row>
        <row r="641">
          <cell r="Z641" t="str">
            <v/>
          </cell>
        </row>
        <row r="642">
          <cell r="Z642" t="str">
            <v/>
          </cell>
        </row>
        <row r="643">
          <cell r="Z643" t="str">
            <v/>
          </cell>
        </row>
        <row r="644">
          <cell r="Z644" t="str">
            <v/>
          </cell>
        </row>
        <row r="645">
          <cell r="Z645" t="str">
            <v/>
          </cell>
        </row>
        <row r="646">
          <cell r="Z646" t="str">
            <v/>
          </cell>
        </row>
        <row r="647">
          <cell r="Z647" t="str">
            <v/>
          </cell>
        </row>
        <row r="648">
          <cell r="Z648" t="str">
            <v/>
          </cell>
        </row>
        <row r="649">
          <cell r="Z649" t="str">
            <v/>
          </cell>
        </row>
        <row r="650">
          <cell r="Z650" t="str">
            <v/>
          </cell>
        </row>
        <row r="651">
          <cell r="Z651" t="str">
            <v/>
          </cell>
        </row>
        <row r="652">
          <cell r="Z652" t="str">
            <v/>
          </cell>
        </row>
        <row r="653">
          <cell r="Z653" t="str">
            <v/>
          </cell>
        </row>
        <row r="654">
          <cell r="Z654" t="str">
            <v/>
          </cell>
        </row>
        <row r="655">
          <cell r="Z655" t="str">
            <v/>
          </cell>
        </row>
        <row r="656">
          <cell r="Z656" t="str">
            <v/>
          </cell>
        </row>
        <row r="657">
          <cell r="Z657" t="str">
            <v/>
          </cell>
        </row>
        <row r="658">
          <cell r="Z658" t="str">
            <v/>
          </cell>
        </row>
        <row r="659">
          <cell r="Z659" t="str">
            <v/>
          </cell>
        </row>
        <row r="660">
          <cell r="Z660" t="str">
            <v/>
          </cell>
        </row>
        <row r="661">
          <cell r="Z661" t="str">
            <v/>
          </cell>
        </row>
        <row r="662">
          <cell r="Z662" t="str">
            <v/>
          </cell>
        </row>
        <row r="663">
          <cell r="Z663" t="str">
            <v/>
          </cell>
        </row>
        <row r="664">
          <cell r="Z664" t="str">
            <v/>
          </cell>
        </row>
        <row r="665">
          <cell r="Z665" t="str">
            <v/>
          </cell>
        </row>
        <row r="666">
          <cell r="Z666" t="str">
            <v/>
          </cell>
        </row>
        <row r="667">
          <cell r="Z667" t="str">
            <v/>
          </cell>
        </row>
        <row r="668">
          <cell r="Z668" t="str">
            <v/>
          </cell>
        </row>
        <row r="669">
          <cell r="Z669" t="str">
            <v/>
          </cell>
        </row>
        <row r="670">
          <cell r="Z670" t="str">
            <v/>
          </cell>
        </row>
        <row r="671">
          <cell r="Z671" t="str">
            <v/>
          </cell>
        </row>
        <row r="672">
          <cell r="Z672" t="str">
            <v/>
          </cell>
        </row>
        <row r="673">
          <cell r="Z673" t="str">
            <v/>
          </cell>
        </row>
        <row r="674">
          <cell r="Z674" t="str">
            <v/>
          </cell>
        </row>
        <row r="675">
          <cell r="Z675" t="str">
            <v/>
          </cell>
        </row>
        <row r="676">
          <cell r="Z676" t="str">
            <v/>
          </cell>
        </row>
        <row r="677">
          <cell r="Z677" t="str">
            <v/>
          </cell>
        </row>
        <row r="678">
          <cell r="Z678" t="str">
            <v/>
          </cell>
        </row>
        <row r="679">
          <cell r="Z679" t="str">
            <v/>
          </cell>
        </row>
        <row r="680">
          <cell r="Z680" t="str">
            <v/>
          </cell>
        </row>
        <row r="681">
          <cell r="Z681" t="str">
            <v/>
          </cell>
        </row>
        <row r="682">
          <cell r="Z682" t="str">
            <v/>
          </cell>
        </row>
        <row r="683">
          <cell r="Z683" t="str">
            <v/>
          </cell>
        </row>
        <row r="684">
          <cell r="Z684" t="str">
            <v/>
          </cell>
        </row>
        <row r="685">
          <cell r="Z685" t="str">
            <v/>
          </cell>
        </row>
        <row r="686">
          <cell r="Z686" t="str">
            <v/>
          </cell>
        </row>
        <row r="687">
          <cell r="Z687" t="str">
            <v/>
          </cell>
        </row>
        <row r="688">
          <cell r="Z688" t="str">
            <v/>
          </cell>
        </row>
        <row r="689">
          <cell r="Z689" t="str">
            <v/>
          </cell>
        </row>
        <row r="690">
          <cell r="Z690" t="str">
            <v/>
          </cell>
        </row>
        <row r="691">
          <cell r="Z691" t="str">
            <v/>
          </cell>
        </row>
        <row r="692">
          <cell r="Z692" t="str">
            <v/>
          </cell>
        </row>
        <row r="693">
          <cell r="Z693" t="str">
            <v/>
          </cell>
        </row>
        <row r="694">
          <cell r="Z694" t="str">
            <v/>
          </cell>
        </row>
        <row r="695">
          <cell r="Z695" t="str">
            <v/>
          </cell>
        </row>
        <row r="696">
          <cell r="Z696" t="str">
            <v/>
          </cell>
        </row>
        <row r="697">
          <cell r="Z697" t="str">
            <v/>
          </cell>
        </row>
        <row r="698">
          <cell r="Z698" t="str">
            <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G"/>
      <sheetName val="2G"/>
      <sheetName val="3G主設備"/>
      <sheetName val="2G-SR10"/>
      <sheetName val="Cash flow"/>
      <sheetName val="投抵明細表-巧倫"/>
      <sheetName val="定義"/>
      <sheetName val="年0元"/>
      <sheetName val="1.TWM應收MBT全區代收代付清單"/>
    </sheetNames>
    <sheetDataSet>
      <sheetData sheetId="6">
        <row r="2">
          <cell r="A2" t="str">
            <v>設備</v>
          </cell>
          <cell r="B2" t="str">
            <v>訂金款</v>
          </cell>
        </row>
        <row r="3">
          <cell r="A3" t="str">
            <v>軟體</v>
          </cell>
          <cell r="B3" t="str">
            <v>交貨款</v>
          </cell>
        </row>
        <row r="4">
          <cell r="A4" t="str">
            <v>設備安裝工程</v>
          </cell>
          <cell r="B4" t="str">
            <v>初驗款</v>
          </cell>
        </row>
        <row r="5">
          <cell r="A5" t="str">
            <v>軟體安裝工程</v>
          </cell>
          <cell r="B5" t="str">
            <v>完驗款</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000"/>
      <sheetName val="1000"/>
      <sheetName val="pldt"/>
      <sheetName val="資費類型比較圖"/>
      <sheetName val="500萬目標"/>
      <sheetName val="500萬淨用戶目標 "/>
      <sheetName val="Chart1 (2)"/>
      <sheetName val="預付卡用戶數"/>
      <sheetName val="上線數8612-8905"/>
      <sheetName val="淨增用戶數8701-8912"/>
      <sheetName val="用戶數8701-8912"/>
      <sheetName val="有效901-12 (各類有效用戶)"/>
      <sheetName val="營收9001-12"/>
      <sheetName val="上線數8612-8905不含自由"/>
      <sheetName val="上線數8612-8905含自由"/>
      <sheetName val="營收8901-12"/>
      <sheetName val="營收8901-12 (誤入國際通話)"/>
      <sheetName val="有效87-89用戶"/>
      <sheetName val="有效8901-12 (各類有效用戶) "/>
      <sheetName val="8801-8905預付"/>
      <sheetName val="銷售數8801-12"/>
      <sheetName val="營收8801-12 (含預付卡)"/>
      <sheetName val="戶數86-8706"/>
      <sheetName val="戶數86-8703"/>
      <sheetName val="營收保證金8706未稅"/>
      <sheetName val="說明"/>
      <sheetName val="營收保證金8701-12"/>
      <sheetName val="更改營收8701-12"/>
      <sheetName val="營收保證金8706含稅"/>
      <sheetName val="營收+保證金8703"/>
      <sheetName val="直營店(含86)"/>
      <sheetName val="加盟"/>
      <sheetName val="經銷"/>
      <sheetName val="大眾"/>
      <sheetName val="合約GD"/>
      <sheetName val="銷售分析"/>
      <sheetName val="DS-達成圖"/>
    </sheetNames>
    <sheetDataSet>
      <sheetData sheetId="32">
        <row r="6">
          <cell r="B6" t="str">
            <v>九    龍</v>
          </cell>
          <cell r="C6">
            <v>0</v>
          </cell>
          <cell r="D6">
            <v>298</v>
          </cell>
          <cell r="E6">
            <v>486</v>
          </cell>
          <cell r="F6">
            <v>338</v>
          </cell>
          <cell r="G6">
            <v>1122</v>
          </cell>
          <cell r="H6">
            <v>203</v>
          </cell>
          <cell r="I6">
            <v>142</v>
          </cell>
          <cell r="J6">
            <v>218</v>
          </cell>
          <cell r="K6">
            <v>563</v>
          </cell>
          <cell r="L6">
            <v>276</v>
          </cell>
          <cell r="M6">
            <v>234</v>
          </cell>
          <cell r="N6">
            <v>203</v>
          </cell>
          <cell r="O6">
            <v>713</v>
          </cell>
          <cell r="P6">
            <v>231</v>
          </cell>
          <cell r="Q6">
            <v>66</v>
          </cell>
          <cell r="R6">
            <v>65</v>
          </cell>
          <cell r="S6">
            <v>2760</v>
          </cell>
          <cell r="T6">
            <v>43</v>
          </cell>
          <cell r="U6">
            <v>55</v>
          </cell>
          <cell r="V6">
            <v>29</v>
          </cell>
          <cell r="W6">
            <v>127</v>
          </cell>
          <cell r="X6">
            <v>37</v>
          </cell>
          <cell r="Y6">
            <v>26</v>
          </cell>
          <cell r="Z6">
            <v>24</v>
          </cell>
          <cell r="AA6">
            <v>87</v>
          </cell>
          <cell r="AB6">
            <v>60</v>
          </cell>
          <cell r="AC6">
            <v>47</v>
          </cell>
          <cell r="AD6">
            <v>7</v>
          </cell>
          <cell r="AE6">
            <v>114</v>
          </cell>
          <cell r="AF6">
            <v>3</v>
          </cell>
          <cell r="AI6">
            <v>3</v>
          </cell>
          <cell r="AJ6">
            <v>331</v>
          </cell>
          <cell r="AK6">
            <v>3091</v>
          </cell>
          <cell r="AL6">
            <v>0.0021104464710617575</v>
          </cell>
        </row>
        <row r="7">
          <cell r="B7" t="str">
            <v>三    喜</v>
          </cell>
          <cell r="C7">
            <v>0</v>
          </cell>
          <cell r="D7">
            <v>0</v>
          </cell>
          <cell r="E7">
            <v>0</v>
          </cell>
          <cell r="F7">
            <v>530</v>
          </cell>
          <cell r="G7">
            <v>530</v>
          </cell>
          <cell r="H7">
            <v>375</v>
          </cell>
          <cell r="I7">
            <v>124</v>
          </cell>
          <cell r="J7">
            <v>0</v>
          </cell>
          <cell r="K7">
            <v>499</v>
          </cell>
          <cell r="L7">
            <v>0</v>
          </cell>
          <cell r="M7">
            <v>0</v>
          </cell>
          <cell r="N7">
            <v>0</v>
          </cell>
          <cell r="O7">
            <v>0</v>
          </cell>
          <cell r="P7">
            <v>0</v>
          </cell>
          <cell r="Q7">
            <v>0</v>
          </cell>
          <cell r="R7">
            <v>0</v>
          </cell>
          <cell r="S7">
            <v>1029</v>
          </cell>
          <cell r="T7">
            <v>0</v>
          </cell>
          <cell r="U7">
            <v>0</v>
          </cell>
          <cell r="V7">
            <v>0</v>
          </cell>
          <cell r="W7">
            <v>0</v>
          </cell>
          <cell r="X7">
            <v>0</v>
          </cell>
          <cell r="Y7">
            <v>0</v>
          </cell>
          <cell r="Z7">
            <v>0</v>
          </cell>
          <cell r="AA7">
            <v>0</v>
          </cell>
          <cell r="AB7">
            <v>0</v>
          </cell>
          <cell r="AC7">
            <v>0</v>
          </cell>
          <cell r="AD7">
            <v>0</v>
          </cell>
          <cell r="AE7">
            <v>0</v>
          </cell>
          <cell r="AF7">
            <v>0</v>
          </cell>
          <cell r="AI7">
            <v>0</v>
          </cell>
          <cell r="AJ7">
            <v>0</v>
          </cell>
          <cell r="AK7">
            <v>1029</v>
          </cell>
          <cell r="AL7">
            <v>0.0007025717951221444</v>
          </cell>
        </row>
        <row r="8">
          <cell r="B8" t="str">
            <v>千    映</v>
          </cell>
          <cell r="C8">
            <v>2660</v>
          </cell>
          <cell r="D8">
            <v>2714</v>
          </cell>
          <cell r="E8">
            <v>1855</v>
          </cell>
          <cell r="F8">
            <v>2521</v>
          </cell>
          <cell r="G8">
            <v>7090</v>
          </cell>
          <cell r="H8">
            <v>3001</v>
          </cell>
          <cell r="I8">
            <v>3956</v>
          </cell>
          <cell r="J8">
            <v>4367</v>
          </cell>
          <cell r="K8">
            <v>11324</v>
          </cell>
          <cell r="L8">
            <v>1158</v>
          </cell>
          <cell r="M8">
            <v>1006</v>
          </cell>
          <cell r="N8">
            <v>1418</v>
          </cell>
          <cell r="O8">
            <v>3582</v>
          </cell>
          <cell r="P8">
            <v>1248</v>
          </cell>
          <cell r="Q8">
            <v>334</v>
          </cell>
          <cell r="R8">
            <v>1348</v>
          </cell>
          <cell r="S8">
            <v>24926</v>
          </cell>
          <cell r="T8">
            <v>67</v>
          </cell>
          <cell r="U8">
            <v>149</v>
          </cell>
          <cell r="V8">
            <v>235</v>
          </cell>
          <cell r="W8">
            <v>451</v>
          </cell>
          <cell r="X8">
            <v>63</v>
          </cell>
          <cell r="Y8">
            <v>48</v>
          </cell>
          <cell r="Z8">
            <v>1271</v>
          </cell>
          <cell r="AA8">
            <v>1382</v>
          </cell>
          <cell r="AB8">
            <v>424</v>
          </cell>
          <cell r="AC8">
            <v>1034</v>
          </cell>
          <cell r="AD8">
            <v>1662</v>
          </cell>
          <cell r="AE8">
            <v>3120</v>
          </cell>
          <cell r="AF8">
            <v>608</v>
          </cell>
          <cell r="AI8">
            <v>608</v>
          </cell>
          <cell r="AJ8">
            <v>5561</v>
          </cell>
          <cell r="AK8">
            <v>33147</v>
          </cell>
          <cell r="AL8">
            <v>0.02263182438572762</v>
          </cell>
        </row>
        <row r="9">
          <cell r="B9" t="str">
            <v>大    立</v>
          </cell>
          <cell r="C9">
            <v>0</v>
          </cell>
          <cell r="S9">
            <v>0</v>
          </cell>
          <cell r="W9">
            <v>0</v>
          </cell>
          <cell r="AA9">
            <v>0</v>
          </cell>
          <cell r="AB9">
            <v>0</v>
          </cell>
          <cell r="AC9">
            <v>490</v>
          </cell>
          <cell r="AD9">
            <v>110</v>
          </cell>
          <cell r="AE9">
            <v>600</v>
          </cell>
          <cell r="AF9">
            <v>0</v>
          </cell>
          <cell r="AI9">
            <v>0</v>
          </cell>
          <cell r="AJ9">
            <v>600</v>
          </cell>
          <cell r="AK9">
            <v>600</v>
          </cell>
          <cell r="AL9">
            <v>0.00040966285429862645</v>
          </cell>
        </row>
        <row r="10">
          <cell r="B10" t="str">
            <v>大    地</v>
          </cell>
          <cell r="C10">
            <v>0</v>
          </cell>
          <cell r="D10">
            <v>153</v>
          </cell>
          <cell r="E10">
            <v>1060</v>
          </cell>
          <cell r="F10">
            <v>1063</v>
          </cell>
          <cell r="G10">
            <v>2276</v>
          </cell>
          <cell r="H10">
            <v>571</v>
          </cell>
          <cell r="I10">
            <v>661</v>
          </cell>
          <cell r="J10">
            <v>513</v>
          </cell>
          <cell r="K10">
            <v>1745</v>
          </cell>
          <cell r="L10">
            <v>608</v>
          </cell>
          <cell r="M10">
            <v>372</v>
          </cell>
          <cell r="N10">
            <v>443</v>
          </cell>
          <cell r="O10">
            <v>1423</v>
          </cell>
          <cell r="P10">
            <v>468</v>
          </cell>
          <cell r="Q10">
            <v>184</v>
          </cell>
          <cell r="R10">
            <v>357</v>
          </cell>
          <cell r="S10">
            <v>6453</v>
          </cell>
          <cell r="T10">
            <v>180</v>
          </cell>
          <cell r="U10">
            <v>200</v>
          </cell>
          <cell r="V10">
            <v>130</v>
          </cell>
          <cell r="W10">
            <v>510</v>
          </cell>
          <cell r="X10">
            <v>281</v>
          </cell>
          <cell r="Y10">
            <v>831</v>
          </cell>
          <cell r="Z10">
            <v>624</v>
          </cell>
          <cell r="AA10">
            <v>1736</v>
          </cell>
          <cell r="AB10">
            <v>656</v>
          </cell>
          <cell r="AC10">
            <v>861</v>
          </cell>
          <cell r="AD10">
            <v>517</v>
          </cell>
          <cell r="AE10">
            <v>2034</v>
          </cell>
          <cell r="AF10">
            <v>953</v>
          </cell>
          <cell r="AI10">
            <v>953</v>
          </cell>
          <cell r="AJ10">
            <v>5233</v>
          </cell>
          <cell r="AK10">
            <v>11686</v>
          </cell>
          <cell r="AL10">
            <v>0.007978866858889582</v>
          </cell>
        </row>
        <row r="11">
          <cell r="B11" t="str">
            <v>大    洋</v>
          </cell>
          <cell r="C11">
            <v>1948</v>
          </cell>
          <cell r="D11">
            <v>491</v>
          </cell>
          <cell r="E11">
            <v>0</v>
          </cell>
          <cell r="G11">
            <v>491</v>
          </cell>
          <cell r="H11">
            <v>0</v>
          </cell>
          <cell r="I11">
            <v>0</v>
          </cell>
          <cell r="J11">
            <v>0</v>
          </cell>
          <cell r="K11">
            <v>0</v>
          </cell>
          <cell r="L11">
            <v>0</v>
          </cell>
          <cell r="M11">
            <v>0</v>
          </cell>
          <cell r="N11">
            <v>0</v>
          </cell>
          <cell r="O11">
            <v>0</v>
          </cell>
          <cell r="P11">
            <v>0</v>
          </cell>
          <cell r="Q11">
            <v>0</v>
          </cell>
          <cell r="R11">
            <v>0</v>
          </cell>
          <cell r="S11">
            <v>491</v>
          </cell>
          <cell r="T11">
            <v>0</v>
          </cell>
          <cell r="U11">
            <v>0</v>
          </cell>
          <cell r="V11">
            <v>0</v>
          </cell>
          <cell r="W11">
            <v>0</v>
          </cell>
          <cell r="X11">
            <v>0</v>
          </cell>
          <cell r="Y11">
            <v>0</v>
          </cell>
          <cell r="Z11">
            <v>0</v>
          </cell>
          <cell r="AA11">
            <v>0</v>
          </cell>
          <cell r="AB11">
            <v>0</v>
          </cell>
          <cell r="AC11">
            <v>0</v>
          </cell>
          <cell r="AD11">
            <v>0</v>
          </cell>
          <cell r="AE11">
            <v>0</v>
          </cell>
          <cell r="AF11">
            <v>0</v>
          </cell>
          <cell r="AI11">
            <v>0</v>
          </cell>
          <cell r="AJ11">
            <v>0</v>
          </cell>
          <cell r="AK11">
            <v>2439</v>
          </cell>
          <cell r="AL11">
            <v>0.0016652795027239165</v>
          </cell>
        </row>
        <row r="12">
          <cell r="B12" t="str">
            <v>大    聖</v>
          </cell>
          <cell r="C12">
            <v>180</v>
          </cell>
          <cell r="D12">
            <v>47</v>
          </cell>
          <cell r="E12">
            <v>0</v>
          </cell>
          <cell r="G12">
            <v>47</v>
          </cell>
          <cell r="H12">
            <v>0</v>
          </cell>
          <cell r="I12">
            <v>0</v>
          </cell>
          <cell r="J12">
            <v>0</v>
          </cell>
          <cell r="K12">
            <v>0</v>
          </cell>
          <cell r="L12">
            <v>0</v>
          </cell>
          <cell r="M12">
            <v>0</v>
          </cell>
          <cell r="N12">
            <v>0</v>
          </cell>
          <cell r="O12">
            <v>0</v>
          </cell>
          <cell r="P12">
            <v>0</v>
          </cell>
          <cell r="Q12">
            <v>0</v>
          </cell>
          <cell r="R12">
            <v>0</v>
          </cell>
          <cell r="S12">
            <v>47</v>
          </cell>
          <cell r="T12">
            <v>0</v>
          </cell>
          <cell r="U12">
            <v>0</v>
          </cell>
          <cell r="V12">
            <v>0</v>
          </cell>
          <cell r="W12">
            <v>0</v>
          </cell>
          <cell r="X12">
            <v>0</v>
          </cell>
          <cell r="Y12">
            <v>0</v>
          </cell>
          <cell r="Z12">
            <v>0</v>
          </cell>
          <cell r="AA12">
            <v>0</v>
          </cell>
          <cell r="AB12">
            <v>0</v>
          </cell>
          <cell r="AC12">
            <v>0</v>
          </cell>
          <cell r="AD12">
            <v>0</v>
          </cell>
          <cell r="AE12">
            <v>0</v>
          </cell>
          <cell r="AF12">
            <v>0</v>
          </cell>
          <cell r="AI12">
            <v>0</v>
          </cell>
          <cell r="AJ12">
            <v>0</v>
          </cell>
          <cell r="AK12">
            <v>227</v>
          </cell>
          <cell r="AL12">
            <v>0.00015498911320964702</v>
          </cell>
        </row>
        <row r="13">
          <cell r="B13" t="str">
            <v>大    熙</v>
          </cell>
          <cell r="C13">
            <v>1229</v>
          </cell>
          <cell r="D13">
            <v>1709</v>
          </cell>
          <cell r="E13">
            <v>724</v>
          </cell>
          <cell r="F13">
            <v>756</v>
          </cell>
          <cell r="G13">
            <v>3189</v>
          </cell>
          <cell r="H13">
            <v>610</v>
          </cell>
          <cell r="I13">
            <v>532</v>
          </cell>
          <cell r="J13">
            <v>495</v>
          </cell>
          <cell r="K13">
            <v>1637</v>
          </cell>
          <cell r="L13">
            <v>188</v>
          </cell>
          <cell r="M13">
            <v>0</v>
          </cell>
          <cell r="N13">
            <v>2</v>
          </cell>
          <cell r="O13">
            <v>190</v>
          </cell>
          <cell r="P13">
            <v>0</v>
          </cell>
          <cell r="Q13">
            <v>0</v>
          </cell>
          <cell r="R13">
            <v>0</v>
          </cell>
          <cell r="S13">
            <v>5016</v>
          </cell>
          <cell r="T13">
            <v>0</v>
          </cell>
          <cell r="U13">
            <v>0</v>
          </cell>
          <cell r="V13">
            <v>0</v>
          </cell>
          <cell r="W13">
            <v>0</v>
          </cell>
          <cell r="X13">
            <v>0</v>
          </cell>
          <cell r="Y13">
            <v>0</v>
          </cell>
          <cell r="Z13">
            <v>0</v>
          </cell>
          <cell r="AA13">
            <v>0</v>
          </cell>
          <cell r="AB13">
            <v>0</v>
          </cell>
          <cell r="AC13">
            <v>0</v>
          </cell>
          <cell r="AD13">
            <v>0</v>
          </cell>
          <cell r="AE13">
            <v>0</v>
          </cell>
          <cell r="AF13">
            <v>0</v>
          </cell>
          <cell r="AI13">
            <v>0</v>
          </cell>
          <cell r="AJ13">
            <v>0</v>
          </cell>
          <cell r="AK13">
            <v>6245</v>
          </cell>
          <cell r="AL13">
            <v>0.0042639075418248705</v>
          </cell>
        </row>
        <row r="14">
          <cell r="B14" t="str">
            <v>中    航</v>
          </cell>
          <cell r="C14">
            <v>0</v>
          </cell>
          <cell r="D14">
            <v>0</v>
          </cell>
          <cell r="E14">
            <v>389</v>
          </cell>
          <cell r="F14">
            <v>776</v>
          </cell>
          <cell r="G14">
            <v>1165</v>
          </cell>
          <cell r="H14">
            <v>853</v>
          </cell>
          <cell r="I14">
            <v>706</v>
          </cell>
          <cell r="J14">
            <v>977</v>
          </cell>
          <cell r="K14">
            <v>2536</v>
          </cell>
          <cell r="L14">
            <v>628</v>
          </cell>
          <cell r="M14">
            <v>347</v>
          </cell>
          <cell r="N14">
            <v>551</v>
          </cell>
          <cell r="O14">
            <v>1526</v>
          </cell>
          <cell r="P14">
            <v>234</v>
          </cell>
          <cell r="Q14">
            <v>320</v>
          </cell>
          <cell r="R14">
            <v>230</v>
          </cell>
          <cell r="S14">
            <v>6011</v>
          </cell>
          <cell r="T14">
            <v>147</v>
          </cell>
          <cell r="U14">
            <v>105</v>
          </cell>
          <cell r="V14">
            <v>140</v>
          </cell>
          <cell r="W14">
            <v>392</v>
          </cell>
          <cell r="X14">
            <v>141</v>
          </cell>
          <cell r="Y14">
            <v>177</v>
          </cell>
          <cell r="Z14">
            <v>723</v>
          </cell>
          <cell r="AA14">
            <v>1041</v>
          </cell>
          <cell r="AB14">
            <v>248</v>
          </cell>
          <cell r="AC14">
            <v>602</v>
          </cell>
          <cell r="AD14">
            <v>650</v>
          </cell>
          <cell r="AE14">
            <v>1500</v>
          </cell>
          <cell r="AF14">
            <v>60</v>
          </cell>
          <cell r="AI14">
            <v>60</v>
          </cell>
          <cell r="AJ14">
            <v>2993</v>
          </cell>
          <cell r="AK14">
            <v>9004</v>
          </cell>
          <cell r="AL14">
            <v>0.006147673900174721</v>
          </cell>
        </row>
        <row r="15">
          <cell r="B15" t="str">
            <v>中    健</v>
          </cell>
          <cell r="C15">
            <v>0</v>
          </cell>
          <cell r="S15">
            <v>0</v>
          </cell>
          <cell r="W15">
            <v>0</v>
          </cell>
          <cell r="AA15">
            <v>0</v>
          </cell>
          <cell r="AB15">
            <v>83</v>
          </cell>
          <cell r="AC15">
            <v>17</v>
          </cell>
          <cell r="AD15">
            <v>0</v>
          </cell>
          <cell r="AE15">
            <v>100</v>
          </cell>
          <cell r="AF15">
            <v>0</v>
          </cell>
          <cell r="AI15">
            <v>0</v>
          </cell>
          <cell r="AJ15">
            <v>100</v>
          </cell>
          <cell r="AK15">
            <v>100</v>
          </cell>
          <cell r="AL15">
            <v>6.827714238310441E-05</v>
          </cell>
        </row>
        <row r="16">
          <cell r="B16" t="str">
            <v>天天通</v>
          </cell>
          <cell r="C16">
            <v>2820</v>
          </cell>
          <cell r="D16">
            <v>3249</v>
          </cell>
          <cell r="E16">
            <v>2056</v>
          </cell>
          <cell r="F16">
            <v>1804</v>
          </cell>
          <cell r="G16">
            <v>7109</v>
          </cell>
          <cell r="H16">
            <v>1184</v>
          </cell>
          <cell r="I16">
            <v>1363</v>
          </cell>
          <cell r="J16">
            <v>1713</v>
          </cell>
          <cell r="K16">
            <v>4260</v>
          </cell>
          <cell r="L16">
            <v>1853</v>
          </cell>
          <cell r="M16">
            <v>1651</v>
          </cell>
          <cell r="N16">
            <v>2249</v>
          </cell>
          <cell r="O16">
            <v>5753</v>
          </cell>
          <cell r="P16">
            <v>1157</v>
          </cell>
          <cell r="Q16">
            <v>469</v>
          </cell>
          <cell r="R16">
            <v>573</v>
          </cell>
          <cell r="S16">
            <v>19321</v>
          </cell>
          <cell r="T16">
            <v>462</v>
          </cell>
          <cell r="U16">
            <v>340</v>
          </cell>
          <cell r="V16">
            <v>351</v>
          </cell>
          <cell r="W16">
            <v>1153</v>
          </cell>
          <cell r="X16">
            <v>482</v>
          </cell>
          <cell r="Y16">
            <v>2132</v>
          </cell>
          <cell r="Z16">
            <v>1688</v>
          </cell>
          <cell r="AA16">
            <v>4302</v>
          </cell>
          <cell r="AB16">
            <v>1708</v>
          </cell>
          <cell r="AC16">
            <v>2626</v>
          </cell>
          <cell r="AD16">
            <v>1692</v>
          </cell>
          <cell r="AE16">
            <v>6026</v>
          </cell>
          <cell r="AF16">
            <v>1922</v>
          </cell>
          <cell r="AI16">
            <v>1922</v>
          </cell>
          <cell r="AJ16">
            <v>13403</v>
          </cell>
          <cell r="AK16">
            <v>35544</v>
          </cell>
          <cell r="AL16">
            <v>0.024268427488650633</v>
          </cell>
        </row>
        <row r="17">
          <cell r="B17" t="str">
            <v>太    基</v>
          </cell>
          <cell r="C17">
            <v>1519</v>
          </cell>
          <cell r="D17">
            <v>2210</v>
          </cell>
          <cell r="E17">
            <v>1153</v>
          </cell>
          <cell r="F17">
            <v>1436</v>
          </cell>
          <cell r="G17">
            <v>4799</v>
          </cell>
          <cell r="H17">
            <v>1428</v>
          </cell>
          <cell r="I17">
            <v>1083</v>
          </cell>
          <cell r="J17">
            <v>4410</v>
          </cell>
          <cell r="K17">
            <v>6921</v>
          </cell>
          <cell r="L17">
            <v>1844</v>
          </cell>
          <cell r="M17">
            <v>1300</v>
          </cell>
          <cell r="N17">
            <v>1360</v>
          </cell>
          <cell r="O17">
            <v>4504</v>
          </cell>
          <cell r="P17">
            <v>542</v>
          </cell>
          <cell r="Q17">
            <v>519</v>
          </cell>
          <cell r="R17">
            <v>772</v>
          </cell>
          <cell r="S17">
            <v>18057</v>
          </cell>
          <cell r="T17">
            <v>642</v>
          </cell>
          <cell r="U17">
            <v>954</v>
          </cell>
          <cell r="V17">
            <v>364</v>
          </cell>
          <cell r="W17">
            <v>1960</v>
          </cell>
          <cell r="X17">
            <v>515</v>
          </cell>
          <cell r="Y17">
            <v>1513</v>
          </cell>
          <cell r="Z17">
            <v>2545</v>
          </cell>
          <cell r="AA17">
            <v>4573</v>
          </cell>
          <cell r="AB17">
            <v>1017</v>
          </cell>
          <cell r="AC17">
            <v>2013</v>
          </cell>
          <cell r="AD17">
            <v>2100</v>
          </cell>
          <cell r="AE17">
            <v>5130</v>
          </cell>
          <cell r="AF17">
            <v>420</v>
          </cell>
          <cell r="AI17">
            <v>420</v>
          </cell>
          <cell r="AJ17">
            <v>12083</v>
          </cell>
          <cell r="AK17">
            <v>31659</v>
          </cell>
          <cell r="AL17">
            <v>0.021615860507067024</v>
          </cell>
        </row>
        <row r="18">
          <cell r="B18" t="str">
            <v>太    設</v>
          </cell>
          <cell r="C18">
            <v>234</v>
          </cell>
          <cell r="D18">
            <v>530</v>
          </cell>
          <cell r="E18">
            <v>454</v>
          </cell>
          <cell r="F18">
            <v>501</v>
          </cell>
          <cell r="G18">
            <v>1485</v>
          </cell>
          <cell r="H18">
            <v>340</v>
          </cell>
          <cell r="I18">
            <v>232</v>
          </cell>
          <cell r="J18">
            <v>593</v>
          </cell>
          <cell r="K18">
            <v>1165</v>
          </cell>
          <cell r="L18">
            <v>315</v>
          </cell>
          <cell r="M18">
            <v>250</v>
          </cell>
          <cell r="N18">
            <v>348</v>
          </cell>
          <cell r="O18">
            <v>913</v>
          </cell>
          <cell r="P18">
            <v>99</v>
          </cell>
          <cell r="Q18">
            <v>344</v>
          </cell>
          <cell r="R18">
            <v>65</v>
          </cell>
          <cell r="S18">
            <v>4071</v>
          </cell>
          <cell r="T18">
            <v>10</v>
          </cell>
          <cell r="U18">
            <v>11</v>
          </cell>
          <cell r="V18">
            <v>24</v>
          </cell>
          <cell r="W18">
            <v>45</v>
          </cell>
          <cell r="X18">
            <v>15</v>
          </cell>
          <cell r="Y18">
            <v>21</v>
          </cell>
          <cell r="Z18">
            <v>0</v>
          </cell>
          <cell r="AA18">
            <v>36</v>
          </cell>
          <cell r="AB18">
            <v>2</v>
          </cell>
          <cell r="AC18">
            <v>0</v>
          </cell>
          <cell r="AD18">
            <v>0</v>
          </cell>
          <cell r="AE18">
            <v>2</v>
          </cell>
          <cell r="AF18">
            <v>0</v>
          </cell>
          <cell r="AI18">
            <v>0</v>
          </cell>
          <cell r="AJ18">
            <v>83</v>
          </cell>
          <cell r="AK18">
            <v>4388</v>
          </cell>
          <cell r="AL18">
            <v>0.0029960010077706217</v>
          </cell>
        </row>
        <row r="19">
          <cell r="B19" t="str">
            <v>比雅久</v>
          </cell>
          <cell r="C19">
            <v>0</v>
          </cell>
          <cell r="G19">
            <v>0</v>
          </cell>
          <cell r="H19">
            <v>0</v>
          </cell>
          <cell r="I19">
            <v>250</v>
          </cell>
          <cell r="J19">
            <v>0</v>
          </cell>
          <cell r="K19">
            <v>250</v>
          </cell>
          <cell r="L19">
            <v>0</v>
          </cell>
          <cell r="M19">
            <v>0</v>
          </cell>
          <cell r="N19">
            <v>0</v>
          </cell>
          <cell r="O19">
            <v>0</v>
          </cell>
          <cell r="P19">
            <v>0</v>
          </cell>
          <cell r="Q19">
            <v>0</v>
          </cell>
          <cell r="R19">
            <v>0</v>
          </cell>
          <cell r="S19">
            <v>250</v>
          </cell>
          <cell r="T19">
            <v>0</v>
          </cell>
          <cell r="U19">
            <v>0</v>
          </cell>
          <cell r="V19">
            <v>0</v>
          </cell>
          <cell r="W19">
            <v>0</v>
          </cell>
          <cell r="X19">
            <v>0</v>
          </cell>
          <cell r="Y19">
            <v>0</v>
          </cell>
          <cell r="Z19">
            <v>0</v>
          </cell>
          <cell r="AA19">
            <v>0</v>
          </cell>
          <cell r="AB19">
            <v>0</v>
          </cell>
          <cell r="AC19">
            <v>0</v>
          </cell>
          <cell r="AD19">
            <v>0</v>
          </cell>
          <cell r="AE19">
            <v>0</v>
          </cell>
          <cell r="AF19">
            <v>0</v>
          </cell>
          <cell r="AI19">
            <v>0</v>
          </cell>
          <cell r="AJ19">
            <v>0</v>
          </cell>
          <cell r="AK19">
            <v>250</v>
          </cell>
          <cell r="AL19">
            <v>0.00017069285595776103</v>
          </cell>
        </row>
        <row r="20">
          <cell r="B20" t="str">
            <v>火麒麟</v>
          </cell>
          <cell r="C20">
            <v>0</v>
          </cell>
          <cell r="G20">
            <v>0</v>
          </cell>
          <cell r="H20">
            <v>28</v>
          </cell>
          <cell r="I20">
            <v>360</v>
          </cell>
          <cell r="J20">
            <v>396</v>
          </cell>
          <cell r="K20">
            <v>784</v>
          </cell>
          <cell r="L20">
            <v>19</v>
          </cell>
          <cell r="M20">
            <v>17</v>
          </cell>
          <cell r="N20">
            <v>10</v>
          </cell>
          <cell r="O20">
            <v>46</v>
          </cell>
          <cell r="P20">
            <v>0</v>
          </cell>
          <cell r="Q20">
            <v>0</v>
          </cell>
          <cell r="R20">
            <v>0</v>
          </cell>
          <cell r="S20">
            <v>830</v>
          </cell>
          <cell r="T20">
            <v>0</v>
          </cell>
          <cell r="U20">
            <v>0</v>
          </cell>
          <cell r="V20">
            <v>0</v>
          </cell>
          <cell r="W20">
            <v>0</v>
          </cell>
          <cell r="X20">
            <v>0</v>
          </cell>
          <cell r="Y20">
            <v>0</v>
          </cell>
          <cell r="Z20">
            <v>0</v>
          </cell>
          <cell r="AA20">
            <v>0</v>
          </cell>
          <cell r="AB20">
            <v>0</v>
          </cell>
          <cell r="AC20">
            <v>0</v>
          </cell>
          <cell r="AD20">
            <v>0</v>
          </cell>
          <cell r="AE20">
            <v>0</v>
          </cell>
          <cell r="AF20">
            <v>0</v>
          </cell>
          <cell r="AI20">
            <v>0</v>
          </cell>
          <cell r="AJ20">
            <v>0</v>
          </cell>
          <cell r="AK20">
            <v>830</v>
          </cell>
          <cell r="AL20">
            <v>0.0005667002817797666</v>
          </cell>
        </row>
        <row r="21">
          <cell r="B21" t="str">
            <v>世    界</v>
          </cell>
          <cell r="C21">
            <v>1964</v>
          </cell>
          <cell r="D21">
            <v>1622</v>
          </cell>
          <cell r="E21">
            <v>893</v>
          </cell>
          <cell r="F21">
            <v>916</v>
          </cell>
          <cell r="G21">
            <v>3431</v>
          </cell>
          <cell r="H21">
            <v>1178</v>
          </cell>
          <cell r="I21">
            <v>1284</v>
          </cell>
          <cell r="J21">
            <v>1252</v>
          </cell>
          <cell r="K21">
            <v>3714</v>
          </cell>
          <cell r="L21">
            <v>1368</v>
          </cell>
          <cell r="M21">
            <v>828</v>
          </cell>
          <cell r="N21">
            <v>702</v>
          </cell>
          <cell r="O21">
            <v>2898</v>
          </cell>
          <cell r="P21">
            <v>550</v>
          </cell>
          <cell r="Q21">
            <v>1127</v>
          </cell>
          <cell r="R21">
            <v>1222</v>
          </cell>
          <cell r="S21">
            <v>12942</v>
          </cell>
          <cell r="T21">
            <v>717</v>
          </cell>
          <cell r="U21">
            <v>424</v>
          </cell>
          <cell r="V21">
            <v>225</v>
          </cell>
          <cell r="W21">
            <v>1366</v>
          </cell>
          <cell r="X21">
            <v>406</v>
          </cell>
          <cell r="Y21">
            <v>227</v>
          </cell>
          <cell r="Z21">
            <v>20</v>
          </cell>
          <cell r="AA21">
            <v>653</v>
          </cell>
          <cell r="AB21">
            <v>285</v>
          </cell>
          <cell r="AC21">
            <v>354</v>
          </cell>
          <cell r="AD21">
            <v>400</v>
          </cell>
          <cell r="AE21">
            <v>1039</v>
          </cell>
          <cell r="AF21">
            <v>370</v>
          </cell>
          <cell r="AI21">
            <v>370</v>
          </cell>
          <cell r="AJ21">
            <v>3428</v>
          </cell>
          <cell r="AK21">
            <v>18334</v>
          </cell>
          <cell r="AL21">
            <v>0.012517931284518363</v>
          </cell>
        </row>
        <row r="22">
          <cell r="B22" t="str">
            <v>台    通</v>
          </cell>
          <cell r="C22">
            <v>6804</v>
          </cell>
          <cell r="D22">
            <v>16449</v>
          </cell>
          <cell r="E22">
            <v>12301</v>
          </cell>
          <cell r="F22">
            <v>12925</v>
          </cell>
          <cell r="G22">
            <v>41675</v>
          </cell>
          <cell r="H22">
            <v>7453</v>
          </cell>
          <cell r="I22">
            <v>6431</v>
          </cell>
          <cell r="J22">
            <v>9863</v>
          </cell>
          <cell r="K22">
            <v>23747</v>
          </cell>
          <cell r="L22">
            <v>7851</v>
          </cell>
          <cell r="M22">
            <v>4317</v>
          </cell>
          <cell r="N22">
            <v>4145</v>
          </cell>
          <cell r="O22">
            <v>16313</v>
          </cell>
          <cell r="P22">
            <v>2295</v>
          </cell>
          <cell r="Q22">
            <v>782</v>
          </cell>
          <cell r="R22">
            <v>333</v>
          </cell>
          <cell r="S22">
            <v>85145</v>
          </cell>
          <cell r="T22">
            <v>618</v>
          </cell>
          <cell r="U22">
            <v>527</v>
          </cell>
          <cell r="V22">
            <v>685</v>
          </cell>
          <cell r="W22">
            <v>1830</v>
          </cell>
          <cell r="X22">
            <v>425</v>
          </cell>
          <cell r="Y22">
            <v>377</v>
          </cell>
          <cell r="Z22">
            <v>1</v>
          </cell>
          <cell r="AA22">
            <v>803</v>
          </cell>
          <cell r="AB22">
            <v>41</v>
          </cell>
          <cell r="AC22">
            <v>42</v>
          </cell>
          <cell r="AD22">
            <v>4</v>
          </cell>
          <cell r="AE22">
            <v>87</v>
          </cell>
          <cell r="AF22">
            <v>9</v>
          </cell>
          <cell r="AI22">
            <v>9</v>
          </cell>
          <cell r="AJ22">
            <v>2729</v>
          </cell>
          <cell r="AK22">
            <v>94678</v>
          </cell>
          <cell r="AL22">
            <v>0.0646434328654756</v>
          </cell>
        </row>
        <row r="23">
          <cell r="B23" t="str">
            <v>弘    欣</v>
          </cell>
          <cell r="C23">
            <v>770</v>
          </cell>
          <cell r="D23">
            <v>800</v>
          </cell>
          <cell r="E23">
            <v>413</v>
          </cell>
          <cell r="F23">
            <v>399</v>
          </cell>
          <cell r="G23">
            <v>1612</v>
          </cell>
          <cell r="H23">
            <v>699</v>
          </cell>
          <cell r="I23">
            <v>655</v>
          </cell>
          <cell r="J23">
            <v>420</v>
          </cell>
          <cell r="K23">
            <v>1774</v>
          </cell>
          <cell r="L23">
            <v>470</v>
          </cell>
          <cell r="M23">
            <v>308</v>
          </cell>
          <cell r="N23">
            <v>212</v>
          </cell>
          <cell r="O23">
            <v>990</v>
          </cell>
          <cell r="P23">
            <v>483</v>
          </cell>
          <cell r="Q23">
            <v>54</v>
          </cell>
          <cell r="R23">
            <v>130</v>
          </cell>
          <cell r="S23">
            <v>5043</v>
          </cell>
          <cell r="T23">
            <v>24</v>
          </cell>
          <cell r="U23">
            <v>27</v>
          </cell>
          <cell r="V23">
            <v>4</v>
          </cell>
          <cell r="W23">
            <v>55</v>
          </cell>
          <cell r="X23">
            <v>4</v>
          </cell>
          <cell r="Y23">
            <v>0</v>
          </cell>
          <cell r="Z23">
            <v>0</v>
          </cell>
          <cell r="AA23">
            <v>4</v>
          </cell>
          <cell r="AB23">
            <v>0</v>
          </cell>
          <cell r="AC23">
            <v>0</v>
          </cell>
          <cell r="AD23">
            <v>0</v>
          </cell>
          <cell r="AE23">
            <v>0</v>
          </cell>
          <cell r="AF23">
            <v>0</v>
          </cell>
          <cell r="AI23">
            <v>0</v>
          </cell>
          <cell r="AJ23">
            <v>59</v>
          </cell>
          <cell r="AK23">
            <v>5872</v>
          </cell>
          <cell r="AL23">
            <v>0.004009233800735891</v>
          </cell>
        </row>
        <row r="24">
          <cell r="B24" t="str">
            <v>全    宇</v>
          </cell>
          <cell r="C24">
            <v>787</v>
          </cell>
          <cell r="D24">
            <v>533</v>
          </cell>
          <cell r="E24">
            <v>264</v>
          </cell>
          <cell r="F24">
            <v>262</v>
          </cell>
          <cell r="G24">
            <v>1059</v>
          </cell>
          <cell r="H24">
            <v>291</v>
          </cell>
          <cell r="I24">
            <v>433</v>
          </cell>
          <cell r="J24">
            <v>515</v>
          </cell>
          <cell r="K24">
            <v>1239</v>
          </cell>
          <cell r="L24">
            <v>438</v>
          </cell>
          <cell r="M24">
            <v>334</v>
          </cell>
          <cell r="N24">
            <v>376</v>
          </cell>
          <cell r="O24">
            <v>1148</v>
          </cell>
          <cell r="P24">
            <v>223</v>
          </cell>
          <cell r="Q24">
            <v>215</v>
          </cell>
          <cell r="R24">
            <v>171</v>
          </cell>
          <cell r="S24">
            <v>4055</v>
          </cell>
          <cell r="T24">
            <v>164</v>
          </cell>
          <cell r="U24">
            <v>94</v>
          </cell>
          <cell r="V24">
            <v>68</v>
          </cell>
          <cell r="W24">
            <v>326</v>
          </cell>
          <cell r="X24">
            <v>136</v>
          </cell>
          <cell r="Y24">
            <v>589</v>
          </cell>
          <cell r="Z24">
            <v>403</v>
          </cell>
          <cell r="AA24">
            <v>1128</v>
          </cell>
          <cell r="AB24">
            <v>502</v>
          </cell>
          <cell r="AC24">
            <v>505</v>
          </cell>
          <cell r="AD24">
            <v>510</v>
          </cell>
          <cell r="AE24">
            <v>1517</v>
          </cell>
          <cell r="AF24">
            <v>672</v>
          </cell>
          <cell r="AI24">
            <v>672</v>
          </cell>
          <cell r="AJ24">
            <v>3643</v>
          </cell>
          <cell r="AK24">
            <v>8485</v>
          </cell>
          <cell r="AL24">
            <v>0.005793315531206409</v>
          </cell>
        </row>
        <row r="25">
          <cell r="B25" t="str">
            <v>全    虹</v>
          </cell>
          <cell r="C25">
            <v>2751</v>
          </cell>
          <cell r="D25">
            <v>4131</v>
          </cell>
          <cell r="E25">
            <v>2192</v>
          </cell>
          <cell r="F25">
            <v>1540</v>
          </cell>
          <cell r="G25">
            <v>7863</v>
          </cell>
          <cell r="H25">
            <v>1669</v>
          </cell>
          <cell r="I25">
            <v>2791</v>
          </cell>
          <cell r="J25">
            <v>5705</v>
          </cell>
          <cell r="K25">
            <v>10165</v>
          </cell>
          <cell r="L25">
            <v>5965</v>
          </cell>
          <cell r="M25">
            <v>4461</v>
          </cell>
          <cell r="N25">
            <v>2762</v>
          </cell>
          <cell r="O25">
            <v>13188</v>
          </cell>
          <cell r="P25">
            <v>2125</v>
          </cell>
          <cell r="Q25">
            <v>11103</v>
          </cell>
          <cell r="R25">
            <v>6404</v>
          </cell>
          <cell r="S25">
            <v>50848</v>
          </cell>
          <cell r="T25">
            <v>4178</v>
          </cell>
          <cell r="U25">
            <v>3042</v>
          </cell>
          <cell r="V25">
            <v>1703</v>
          </cell>
          <cell r="W25">
            <v>8923</v>
          </cell>
          <cell r="X25">
            <v>1535</v>
          </cell>
          <cell r="Y25">
            <v>10763</v>
          </cell>
          <cell r="Z25">
            <v>23642</v>
          </cell>
          <cell r="AA25">
            <v>35940</v>
          </cell>
          <cell r="AB25">
            <v>29379</v>
          </cell>
          <cell r="AC25">
            <v>33136</v>
          </cell>
          <cell r="AD25">
            <v>33849</v>
          </cell>
          <cell r="AE25">
            <v>96364</v>
          </cell>
          <cell r="AF25">
            <v>21605</v>
          </cell>
          <cell r="AI25">
            <v>21605</v>
          </cell>
          <cell r="AJ25">
            <v>162832</v>
          </cell>
          <cell r="AK25">
            <v>216431</v>
          </cell>
          <cell r="AL25">
            <v>0.1477729020311767</v>
          </cell>
        </row>
        <row r="26">
          <cell r="B26" t="str">
            <v>名    洋</v>
          </cell>
          <cell r="C26">
            <v>0</v>
          </cell>
          <cell r="G26">
            <v>0</v>
          </cell>
          <cell r="H26">
            <v>53</v>
          </cell>
          <cell r="I26">
            <v>286</v>
          </cell>
          <cell r="J26">
            <v>158</v>
          </cell>
          <cell r="K26">
            <v>497</v>
          </cell>
          <cell r="L26">
            <v>243</v>
          </cell>
          <cell r="M26">
            <v>181</v>
          </cell>
          <cell r="N26">
            <v>532</v>
          </cell>
          <cell r="O26">
            <v>956</v>
          </cell>
          <cell r="P26">
            <v>258</v>
          </cell>
          <cell r="Q26">
            <v>42</v>
          </cell>
          <cell r="R26">
            <v>206</v>
          </cell>
          <cell r="S26">
            <v>1959</v>
          </cell>
          <cell r="T26">
            <v>38</v>
          </cell>
          <cell r="U26">
            <v>24</v>
          </cell>
          <cell r="V26">
            <v>29</v>
          </cell>
          <cell r="W26">
            <v>91</v>
          </cell>
          <cell r="X26">
            <v>29</v>
          </cell>
          <cell r="Y26">
            <v>25</v>
          </cell>
          <cell r="Z26">
            <v>4</v>
          </cell>
          <cell r="AA26">
            <v>58</v>
          </cell>
          <cell r="AB26">
            <v>3</v>
          </cell>
          <cell r="AC26">
            <v>551</v>
          </cell>
          <cell r="AD26">
            <v>70</v>
          </cell>
          <cell r="AE26">
            <v>624</v>
          </cell>
          <cell r="AF26">
            <v>91</v>
          </cell>
          <cell r="AI26">
            <v>91</v>
          </cell>
          <cell r="AJ26">
            <v>864</v>
          </cell>
          <cell r="AK26">
            <v>2823</v>
          </cell>
          <cell r="AL26">
            <v>0.0019274637294750376</v>
          </cell>
        </row>
        <row r="27">
          <cell r="B27" t="str">
            <v>宇    鋒</v>
          </cell>
          <cell r="C27">
            <v>0</v>
          </cell>
          <cell r="S27">
            <v>0</v>
          </cell>
          <cell r="W27">
            <v>0</v>
          </cell>
          <cell r="AA27">
            <v>0</v>
          </cell>
          <cell r="AB27">
            <v>95</v>
          </cell>
          <cell r="AC27">
            <v>258</v>
          </cell>
          <cell r="AD27">
            <v>247</v>
          </cell>
          <cell r="AE27">
            <v>600</v>
          </cell>
          <cell r="AF27">
            <v>3</v>
          </cell>
          <cell r="AI27">
            <v>3</v>
          </cell>
          <cell r="AJ27">
            <v>603</v>
          </cell>
          <cell r="AK27">
            <v>603</v>
          </cell>
          <cell r="AL27">
            <v>0.0004117111685701196</v>
          </cell>
        </row>
        <row r="28">
          <cell r="B28" t="str">
            <v>安    通</v>
          </cell>
          <cell r="C28">
            <v>0</v>
          </cell>
          <cell r="D28">
            <v>0</v>
          </cell>
          <cell r="E28">
            <v>567</v>
          </cell>
          <cell r="F28">
            <v>2240</v>
          </cell>
          <cell r="G28">
            <v>2807</v>
          </cell>
          <cell r="H28">
            <v>1876</v>
          </cell>
          <cell r="I28">
            <v>1512</v>
          </cell>
          <cell r="J28">
            <v>1874</v>
          </cell>
          <cell r="K28">
            <v>5262</v>
          </cell>
          <cell r="L28">
            <v>1322</v>
          </cell>
          <cell r="M28">
            <v>1229</v>
          </cell>
          <cell r="N28">
            <v>786</v>
          </cell>
          <cell r="O28">
            <v>3337</v>
          </cell>
          <cell r="P28">
            <v>748</v>
          </cell>
          <cell r="Q28">
            <v>540</v>
          </cell>
          <cell r="R28">
            <v>420</v>
          </cell>
          <cell r="S28">
            <v>13114</v>
          </cell>
          <cell r="T28">
            <v>312</v>
          </cell>
          <cell r="U28">
            <v>304</v>
          </cell>
          <cell r="V28">
            <v>233</v>
          </cell>
          <cell r="W28">
            <v>849</v>
          </cell>
          <cell r="X28">
            <v>377</v>
          </cell>
          <cell r="Y28">
            <v>352</v>
          </cell>
          <cell r="Z28">
            <v>513</v>
          </cell>
          <cell r="AA28">
            <v>1242</v>
          </cell>
          <cell r="AB28">
            <v>684</v>
          </cell>
          <cell r="AC28">
            <v>358</v>
          </cell>
          <cell r="AD28">
            <v>253</v>
          </cell>
          <cell r="AE28">
            <v>1295</v>
          </cell>
          <cell r="AF28">
            <v>91</v>
          </cell>
          <cell r="AI28">
            <v>91</v>
          </cell>
          <cell r="AJ28">
            <v>3477</v>
          </cell>
          <cell r="AK28">
            <v>16591</v>
          </cell>
          <cell r="AL28">
            <v>0.011327860692780852</v>
          </cell>
        </row>
        <row r="29">
          <cell r="B29" t="str">
            <v>安捷訊</v>
          </cell>
          <cell r="C29">
            <v>1578</v>
          </cell>
          <cell r="D29">
            <v>1649</v>
          </cell>
          <cell r="E29">
            <v>826</v>
          </cell>
          <cell r="F29">
            <v>635</v>
          </cell>
          <cell r="G29">
            <v>3110</v>
          </cell>
          <cell r="H29">
            <v>839</v>
          </cell>
          <cell r="I29">
            <v>651</v>
          </cell>
          <cell r="J29">
            <v>577</v>
          </cell>
          <cell r="K29">
            <v>2067</v>
          </cell>
          <cell r="L29">
            <v>1285</v>
          </cell>
          <cell r="M29">
            <v>729</v>
          </cell>
          <cell r="N29">
            <v>753</v>
          </cell>
          <cell r="O29">
            <v>2767</v>
          </cell>
          <cell r="P29">
            <v>2115</v>
          </cell>
          <cell r="Q29">
            <v>438</v>
          </cell>
          <cell r="R29">
            <v>454</v>
          </cell>
          <cell r="S29">
            <v>10951</v>
          </cell>
          <cell r="T29">
            <v>238</v>
          </cell>
          <cell r="U29">
            <v>404</v>
          </cell>
          <cell r="V29">
            <v>144</v>
          </cell>
          <cell r="W29">
            <v>786</v>
          </cell>
          <cell r="X29">
            <v>533</v>
          </cell>
          <cell r="Y29">
            <v>1670</v>
          </cell>
          <cell r="Z29">
            <v>1726</v>
          </cell>
          <cell r="AA29">
            <v>3929</v>
          </cell>
          <cell r="AB29">
            <v>2106</v>
          </cell>
          <cell r="AC29">
            <v>2429</v>
          </cell>
          <cell r="AD29">
            <v>1948</v>
          </cell>
          <cell r="AE29">
            <v>6483</v>
          </cell>
          <cell r="AF29">
            <v>1184</v>
          </cell>
          <cell r="AI29">
            <v>1184</v>
          </cell>
          <cell r="AJ29">
            <v>12382</v>
          </cell>
          <cell r="AK29">
            <v>24911</v>
          </cell>
          <cell r="AL29">
            <v>0.01700851893905514</v>
          </cell>
        </row>
        <row r="30">
          <cell r="B30" t="str">
            <v>成    易</v>
          </cell>
          <cell r="C30">
            <v>263</v>
          </cell>
          <cell r="D30">
            <v>249</v>
          </cell>
          <cell r="E30">
            <v>211</v>
          </cell>
          <cell r="F30">
            <v>90</v>
          </cell>
          <cell r="G30">
            <v>550</v>
          </cell>
          <cell r="H30">
            <v>70</v>
          </cell>
          <cell r="I30">
            <v>28</v>
          </cell>
          <cell r="J30">
            <v>50</v>
          </cell>
          <cell r="K30">
            <v>148</v>
          </cell>
          <cell r="L30">
            <v>33</v>
          </cell>
          <cell r="M30">
            <v>24</v>
          </cell>
          <cell r="N30">
            <v>2</v>
          </cell>
          <cell r="O30">
            <v>59</v>
          </cell>
          <cell r="P30">
            <v>0</v>
          </cell>
          <cell r="Q30">
            <v>0</v>
          </cell>
          <cell r="R30">
            <v>0</v>
          </cell>
          <cell r="S30">
            <v>757</v>
          </cell>
          <cell r="T30">
            <v>0</v>
          </cell>
          <cell r="U30">
            <v>0</v>
          </cell>
          <cell r="V30">
            <v>0</v>
          </cell>
          <cell r="W30">
            <v>0</v>
          </cell>
          <cell r="X30">
            <v>0</v>
          </cell>
          <cell r="Y30">
            <v>0</v>
          </cell>
          <cell r="Z30">
            <v>0</v>
          </cell>
          <cell r="AA30">
            <v>0</v>
          </cell>
          <cell r="AB30">
            <v>0</v>
          </cell>
          <cell r="AC30">
            <v>0</v>
          </cell>
          <cell r="AD30">
            <v>0</v>
          </cell>
          <cell r="AE30">
            <v>0</v>
          </cell>
          <cell r="AF30">
            <v>0</v>
          </cell>
          <cell r="AI30">
            <v>0</v>
          </cell>
          <cell r="AJ30">
            <v>0</v>
          </cell>
          <cell r="AK30">
            <v>1020</v>
          </cell>
          <cell r="AL30">
            <v>0.000696426852307665</v>
          </cell>
        </row>
        <row r="31">
          <cell r="B31" t="str">
            <v>旭    程</v>
          </cell>
          <cell r="C31">
            <v>1477</v>
          </cell>
          <cell r="D31">
            <v>1161</v>
          </cell>
          <cell r="E31">
            <v>610</v>
          </cell>
          <cell r="F31">
            <v>665</v>
          </cell>
          <cell r="G31">
            <v>2436</v>
          </cell>
          <cell r="H31">
            <v>440</v>
          </cell>
          <cell r="I31">
            <v>644</v>
          </cell>
          <cell r="J31">
            <v>793</v>
          </cell>
          <cell r="K31">
            <v>1877</v>
          </cell>
          <cell r="L31">
            <v>593</v>
          </cell>
          <cell r="M31">
            <v>450</v>
          </cell>
          <cell r="N31">
            <v>889</v>
          </cell>
          <cell r="O31">
            <v>1932</v>
          </cell>
          <cell r="P31">
            <v>289</v>
          </cell>
          <cell r="Q31">
            <v>139</v>
          </cell>
          <cell r="R31">
            <v>231</v>
          </cell>
          <cell r="S31">
            <v>6904</v>
          </cell>
          <cell r="T31">
            <v>219</v>
          </cell>
          <cell r="U31">
            <v>145</v>
          </cell>
          <cell r="V31">
            <v>57</v>
          </cell>
          <cell r="W31">
            <v>421</v>
          </cell>
          <cell r="X31">
            <v>96</v>
          </cell>
          <cell r="Y31">
            <v>550</v>
          </cell>
          <cell r="Z31">
            <v>503</v>
          </cell>
          <cell r="AA31">
            <v>1149</v>
          </cell>
          <cell r="AB31">
            <v>509</v>
          </cell>
          <cell r="AC31">
            <v>1350</v>
          </cell>
          <cell r="AD31">
            <v>1501</v>
          </cell>
          <cell r="AE31">
            <v>3360</v>
          </cell>
          <cell r="AF31">
            <v>353</v>
          </cell>
          <cell r="AI31">
            <v>353</v>
          </cell>
          <cell r="AJ31">
            <v>5283</v>
          </cell>
          <cell r="AK31">
            <v>13664</v>
          </cell>
          <cell r="AL31">
            <v>0.009329388735227387</v>
          </cell>
        </row>
        <row r="32">
          <cell r="B32" t="str">
            <v>有    成</v>
          </cell>
          <cell r="C32">
            <v>398</v>
          </cell>
          <cell r="D32">
            <v>424</v>
          </cell>
          <cell r="E32">
            <v>212</v>
          </cell>
          <cell r="F32">
            <v>167</v>
          </cell>
          <cell r="G32">
            <v>803</v>
          </cell>
          <cell r="H32">
            <v>185</v>
          </cell>
          <cell r="I32">
            <v>160</v>
          </cell>
          <cell r="J32">
            <v>195</v>
          </cell>
          <cell r="K32">
            <v>540</v>
          </cell>
          <cell r="L32">
            <v>72</v>
          </cell>
          <cell r="M32">
            <v>9</v>
          </cell>
          <cell r="N32">
            <v>0</v>
          </cell>
          <cell r="O32">
            <v>81</v>
          </cell>
          <cell r="P32">
            <v>0</v>
          </cell>
          <cell r="Q32">
            <v>0</v>
          </cell>
          <cell r="R32">
            <v>0</v>
          </cell>
          <cell r="S32">
            <v>1424</v>
          </cell>
          <cell r="T32">
            <v>0</v>
          </cell>
          <cell r="U32">
            <v>0</v>
          </cell>
          <cell r="V32">
            <v>0</v>
          </cell>
          <cell r="W32">
            <v>0</v>
          </cell>
          <cell r="X32">
            <v>0</v>
          </cell>
          <cell r="Y32">
            <v>0</v>
          </cell>
          <cell r="Z32">
            <v>0</v>
          </cell>
          <cell r="AA32">
            <v>0</v>
          </cell>
          <cell r="AB32">
            <v>0</v>
          </cell>
          <cell r="AC32">
            <v>0</v>
          </cell>
          <cell r="AD32">
            <v>0</v>
          </cell>
          <cell r="AE32">
            <v>0</v>
          </cell>
          <cell r="AF32">
            <v>0</v>
          </cell>
          <cell r="AI32">
            <v>0</v>
          </cell>
          <cell r="AJ32">
            <v>0</v>
          </cell>
          <cell r="AK32">
            <v>1822</v>
          </cell>
          <cell r="AL32">
            <v>0.0012440095342201624</v>
          </cell>
        </row>
        <row r="33">
          <cell r="B33" t="str">
            <v>有    邦</v>
          </cell>
          <cell r="C33">
            <v>3666</v>
          </cell>
          <cell r="D33">
            <v>3638</v>
          </cell>
          <cell r="E33">
            <v>1452</v>
          </cell>
          <cell r="F33">
            <v>1751</v>
          </cell>
          <cell r="G33">
            <v>6841</v>
          </cell>
          <cell r="H33">
            <v>1727</v>
          </cell>
          <cell r="I33">
            <v>1876</v>
          </cell>
          <cell r="J33">
            <v>2213</v>
          </cell>
          <cell r="K33">
            <v>5816</v>
          </cell>
          <cell r="L33">
            <v>2051</v>
          </cell>
          <cell r="M33">
            <v>1432</v>
          </cell>
          <cell r="N33">
            <v>1703</v>
          </cell>
          <cell r="O33">
            <v>5186</v>
          </cell>
          <cell r="P33">
            <v>1318</v>
          </cell>
          <cell r="Q33">
            <v>1519</v>
          </cell>
          <cell r="R33">
            <v>1792</v>
          </cell>
          <cell r="S33">
            <v>22472</v>
          </cell>
          <cell r="T33">
            <v>1050</v>
          </cell>
          <cell r="U33">
            <v>787</v>
          </cell>
          <cell r="V33">
            <v>1032</v>
          </cell>
          <cell r="W33">
            <v>2869</v>
          </cell>
          <cell r="X33">
            <v>1048</v>
          </cell>
          <cell r="Y33">
            <v>2534</v>
          </cell>
          <cell r="Z33">
            <v>5719</v>
          </cell>
          <cell r="AA33">
            <v>9301</v>
          </cell>
          <cell r="AB33">
            <v>3006</v>
          </cell>
          <cell r="AC33">
            <v>5719</v>
          </cell>
          <cell r="AD33">
            <v>4171</v>
          </cell>
          <cell r="AE33">
            <v>12896</v>
          </cell>
          <cell r="AF33">
            <v>4057</v>
          </cell>
          <cell r="AI33">
            <v>4057</v>
          </cell>
          <cell r="AJ33">
            <v>29123</v>
          </cell>
          <cell r="AK33">
            <v>55261</v>
          </cell>
          <cell r="AL33">
            <v>0.03773063165232733</v>
          </cell>
        </row>
        <row r="34">
          <cell r="B34" t="str">
            <v>百    亨</v>
          </cell>
          <cell r="C34">
            <v>0</v>
          </cell>
          <cell r="D34">
            <v>0</v>
          </cell>
          <cell r="E34">
            <v>0</v>
          </cell>
          <cell r="G34">
            <v>0</v>
          </cell>
          <cell r="H34">
            <v>0</v>
          </cell>
          <cell r="I34">
            <v>0</v>
          </cell>
          <cell r="J34">
            <v>418</v>
          </cell>
          <cell r="K34">
            <v>418</v>
          </cell>
          <cell r="L34">
            <v>440</v>
          </cell>
          <cell r="M34">
            <v>379</v>
          </cell>
          <cell r="N34">
            <v>335</v>
          </cell>
          <cell r="O34">
            <v>1154</v>
          </cell>
          <cell r="P34">
            <v>222</v>
          </cell>
          <cell r="Q34">
            <v>103</v>
          </cell>
          <cell r="R34">
            <v>63</v>
          </cell>
          <cell r="S34">
            <v>1960</v>
          </cell>
          <cell r="T34">
            <v>81</v>
          </cell>
          <cell r="U34">
            <v>38</v>
          </cell>
          <cell r="V34">
            <v>0</v>
          </cell>
          <cell r="W34">
            <v>119</v>
          </cell>
          <cell r="X34">
            <v>0</v>
          </cell>
          <cell r="Y34">
            <v>0</v>
          </cell>
          <cell r="Z34">
            <v>0</v>
          </cell>
          <cell r="AA34">
            <v>0</v>
          </cell>
          <cell r="AB34">
            <v>0</v>
          </cell>
          <cell r="AC34">
            <v>0</v>
          </cell>
          <cell r="AD34">
            <v>0</v>
          </cell>
          <cell r="AE34">
            <v>0</v>
          </cell>
          <cell r="AF34">
            <v>0</v>
          </cell>
          <cell r="AI34">
            <v>0</v>
          </cell>
          <cell r="AJ34">
            <v>119</v>
          </cell>
          <cell r="AK34">
            <v>2079</v>
          </cell>
          <cell r="AL34">
            <v>0.0014194817901447407</v>
          </cell>
        </row>
        <row r="35">
          <cell r="B35" t="str">
            <v>宏    城</v>
          </cell>
          <cell r="C35">
            <v>0</v>
          </cell>
          <cell r="D35">
            <v>0</v>
          </cell>
          <cell r="E35">
            <v>0</v>
          </cell>
          <cell r="F35">
            <v>186</v>
          </cell>
          <cell r="G35">
            <v>186</v>
          </cell>
          <cell r="H35">
            <v>286</v>
          </cell>
          <cell r="I35">
            <v>70</v>
          </cell>
          <cell r="J35">
            <v>129</v>
          </cell>
          <cell r="K35">
            <v>485</v>
          </cell>
          <cell r="L35">
            <v>26</v>
          </cell>
          <cell r="M35">
            <v>19</v>
          </cell>
          <cell r="N35">
            <v>0</v>
          </cell>
          <cell r="O35">
            <v>45</v>
          </cell>
          <cell r="P35">
            <v>0</v>
          </cell>
          <cell r="Q35">
            <v>0</v>
          </cell>
          <cell r="R35">
            <v>0</v>
          </cell>
          <cell r="S35">
            <v>716</v>
          </cell>
          <cell r="T35">
            <v>0</v>
          </cell>
          <cell r="U35">
            <v>0</v>
          </cell>
          <cell r="V35">
            <v>0</v>
          </cell>
          <cell r="W35">
            <v>0</v>
          </cell>
          <cell r="X35">
            <v>0</v>
          </cell>
          <cell r="Y35">
            <v>0</v>
          </cell>
          <cell r="Z35">
            <v>0</v>
          </cell>
          <cell r="AA35">
            <v>0</v>
          </cell>
          <cell r="AB35">
            <v>0</v>
          </cell>
          <cell r="AC35">
            <v>0</v>
          </cell>
          <cell r="AD35">
            <v>0</v>
          </cell>
          <cell r="AE35">
            <v>0</v>
          </cell>
          <cell r="AF35">
            <v>0</v>
          </cell>
          <cell r="AI35">
            <v>0</v>
          </cell>
          <cell r="AJ35">
            <v>0</v>
          </cell>
          <cell r="AK35">
            <v>716</v>
          </cell>
          <cell r="AL35">
            <v>0.0004888643394630276</v>
          </cell>
        </row>
        <row r="36">
          <cell r="B36" t="str">
            <v>宏    音</v>
          </cell>
          <cell r="C36">
            <v>1941</v>
          </cell>
          <cell r="D36">
            <v>1333</v>
          </cell>
          <cell r="E36">
            <v>539</v>
          </cell>
          <cell r="F36">
            <v>542</v>
          </cell>
          <cell r="G36">
            <v>2414</v>
          </cell>
          <cell r="H36">
            <v>621</v>
          </cell>
          <cell r="I36">
            <v>540</v>
          </cell>
          <cell r="J36">
            <v>439</v>
          </cell>
          <cell r="K36">
            <v>1600</v>
          </cell>
          <cell r="L36">
            <v>376</v>
          </cell>
          <cell r="M36">
            <v>415</v>
          </cell>
          <cell r="N36">
            <v>613</v>
          </cell>
          <cell r="O36">
            <v>1404</v>
          </cell>
          <cell r="P36">
            <v>281</v>
          </cell>
          <cell r="Q36">
            <v>159</v>
          </cell>
          <cell r="R36">
            <v>200</v>
          </cell>
          <cell r="S36">
            <v>6058</v>
          </cell>
          <cell r="T36">
            <v>154</v>
          </cell>
          <cell r="U36">
            <v>57</v>
          </cell>
          <cell r="V36">
            <v>103</v>
          </cell>
          <cell r="W36">
            <v>314</v>
          </cell>
          <cell r="X36">
            <v>218</v>
          </cell>
          <cell r="Y36">
            <v>494</v>
          </cell>
          <cell r="Z36">
            <v>503</v>
          </cell>
          <cell r="AA36">
            <v>1215</v>
          </cell>
          <cell r="AB36">
            <v>130</v>
          </cell>
          <cell r="AC36">
            <v>150</v>
          </cell>
          <cell r="AD36">
            <v>143</v>
          </cell>
          <cell r="AE36">
            <v>423</v>
          </cell>
          <cell r="AF36">
            <v>78</v>
          </cell>
          <cell r="AI36">
            <v>78</v>
          </cell>
          <cell r="AJ36">
            <v>2030</v>
          </cell>
          <cell r="AK36">
            <v>10029</v>
          </cell>
          <cell r="AL36">
            <v>0.006847514609601542</v>
          </cell>
        </row>
        <row r="37">
          <cell r="B37" t="str">
            <v>宏    碁</v>
          </cell>
          <cell r="C37">
            <v>0</v>
          </cell>
          <cell r="D37">
            <v>37</v>
          </cell>
          <cell r="E37">
            <v>0</v>
          </cell>
          <cell r="G37">
            <v>37</v>
          </cell>
          <cell r="H37">
            <v>0</v>
          </cell>
          <cell r="I37">
            <v>0</v>
          </cell>
          <cell r="J37">
            <v>0</v>
          </cell>
          <cell r="K37">
            <v>0</v>
          </cell>
          <cell r="L37">
            <v>0</v>
          </cell>
          <cell r="M37">
            <v>0</v>
          </cell>
          <cell r="N37">
            <v>0</v>
          </cell>
          <cell r="O37">
            <v>0</v>
          </cell>
          <cell r="P37">
            <v>0</v>
          </cell>
          <cell r="Q37">
            <v>0</v>
          </cell>
          <cell r="R37">
            <v>0</v>
          </cell>
          <cell r="S37">
            <v>37</v>
          </cell>
          <cell r="T37">
            <v>0</v>
          </cell>
          <cell r="U37">
            <v>0</v>
          </cell>
          <cell r="V37">
            <v>0</v>
          </cell>
          <cell r="W37">
            <v>0</v>
          </cell>
          <cell r="X37">
            <v>0</v>
          </cell>
          <cell r="Y37">
            <v>0</v>
          </cell>
          <cell r="Z37">
            <v>0</v>
          </cell>
          <cell r="AA37">
            <v>0</v>
          </cell>
          <cell r="AB37">
            <v>0</v>
          </cell>
          <cell r="AC37">
            <v>0</v>
          </cell>
          <cell r="AD37">
            <v>0</v>
          </cell>
          <cell r="AE37">
            <v>0</v>
          </cell>
          <cell r="AF37">
            <v>0</v>
          </cell>
          <cell r="AI37">
            <v>0</v>
          </cell>
          <cell r="AJ37">
            <v>0</v>
          </cell>
          <cell r="AK37">
            <v>37</v>
          </cell>
          <cell r="AL37">
            <v>2.5262542681748632E-05</v>
          </cell>
        </row>
        <row r="38">
          <cell r="B38" t="str">
            <v>宏    遠</v>
          </cell>
          <cell r="C38">
            <v>0</v>
          </cell>
          <cell r="S38">
            <v>0</v>
          </cell>
          <cell r="W38">
            <v>0</v>
          </cell>
          <cell r="X38">
            <v>0</v>
          </cell>
          <cell r="Y38">
            <v>92</v>
          </cell>
          <cell r="Z38">
            <v>28</v>
          </cell>
          <cell r="AA38">
            <v>120</v>
          </cell>
          <cell r="AB38">
            <v>0</v>
          </cell>
          <cell r="AC38">
            <v>0</v>
          </cell>
          <cell r="AD38">
            <v>0</v>
          </cell>
          <cell r="AE38">
            <v>0</v>
          </cell>
          <cell r="AF38">
            <v>0</v>
          </cell>
          <cell r="AI38">
            <v>0</v>
          </cell>
          <cell r="AJ38">
            <v>120</v>
          </cell>
          <cell r="AK38">
            <v>120</v>
          </cell>
          <cell r="AL38">
            <v>8.19325708597253E-05</v>
          </cell>
        </row>
        <row r="39">
          <cell r="B39" t="str">
            <v>李    家</v>
          </cell>
          <cell r="C39">
            <v>686</v>
          </cell>
          <cell r="D39">
            <v>617</v>
          </cell>
          <cell r="E39">
            <v>334</v>
          </cell>
          <cell r="F39">
            <v>236</v>
          </cell>
          <cell r="G39">
            <v>1187</v>
          </cell>
          <cell r="H39">
            <v>220</v>
          </cell>
          <cell r="I39">
            <v>240</v>
          </cell>
          <cell r="J39">
            <v>449</v>
          </cell>
          <cell r="K39">
            <v>909</v>
          </cell>
          <cell r="L39">
            <v>72</v>
          </cell>
          <cell r="M39">
            <v>7</v>
          </cell>
          <cell r="N39">
            <v>0</v>
          </cell>
          <cell r="O39">
            <v>79</v>
          </cell>
          <cell r="P39">
            <v>0</v>
          </cell>
          <cell r="Q39">
            <v>0</v>
          </cell>
          <cell r="R39">
            <v>0</v>
          </cell>
          <cell r="S39">
            <v>2175</v>
          </cell>
          <cell r="T39">
            <v>0</v>
          </cell>
          <cell r="U39">
            <v>0</v>
          </cell>
          <cell r="V39">
            <v>0</v>
          </cell>
          <cell r="W39">
            <v>0</v>
          </cell>
          <cell r="X39">
            <v>0</v>
          </cell>
          <cell r="Y39">
            <v>0</v>
          </cell>
          <cell r="Z39">
            <v>0</v>
          </cell>
          <cell r="AA39">
            <v>0</v>
          </cell>
          <cell r="AB39">
            <v>0</v>
          </cell>
          <cell r="AC39">
            <v>0</v>
          </cell>
          <cell r="AD39">
            <v>0</v>
          </cell>
          <cell r="AE39">
            <v>0</v>
          </cell>
          <cell r="AF39">
            <v>0</v>
          </cell>
          <cell r="AI39">
            <v>0</v>
          </cell>
          <cell r="AJ39">
            <v>0</v>
          </cell>
          <cell r="AK39">
            <v>2861</v>
          </cell>
          <cell r="AL39">
            <v>0.001953409043580617</v>
          </cell>
        </row>
        <row r="40">
          <cell r="B40" t="str">
            <v>奇    昌</v>
          </cell>
          <cell r="C40">
            <v>1000</v>
          </cell>
          <cell r="D40">
            <v>992</v>
          </cell>
          <cell r="E40">
            <v>643</v>
          </cell>
          <cell r="F40">
            <v>526</v>
          </cell>
          <cell r="G40">
            <v>2161</v>
          </cell>
          <cell r="H40">
            <v>408</v>
          </cell>
          <cell r="I40">
            <v>293</v>
          </cell>
          <cell r="J40">
            <v>58</v>
          </cell>
          <cell r="K40">
            <v>759</v>
          </cell>
          <cell r="L40">
            <v>23</v>
          </cell>
          <cell r="M40">
            <v>33</v>
          </cell>
          <cell r="N40">
            <v>15</v>
          </cell>
          <cell r="O40">
            <v>71</v>
          </cell>
          <cell r="P40">
            <v>1</v>
          </cell>
          <cell r="Q40">
            <v>3</v>
          </cell>
          <cell r="R40">
            <v>5</v>
          </cell>
          <cell r="S40">
            <v>3000</v>
          </cell>
          <cell r="T40">
            <v>0</v>
          </cell>
          <cell r="U40">
            <v>0</v>
          </cell>
          <cell r="V40">
            <v>0</v>
          </cell>
          <cell r="W40">
            <v>0</v>
          </cell>
          <cell r="X40">
            <v>107</v>
          </cell>
          <cell r="Y40">
            <v>360</v>
          </cell>
          <cell r="Z40">
            <v>3006</v>
          </cell>
          <cell r="AA40">
            <v>3473</v>
          </cell>
          <cell r="AB40">
            <v>1960</v>
          </cell>
          <cell r="AC40">
            <v>158</v>
          </cell>
          <cell r="AD40">
            <v>116</v>
          </cell>
          <cell r="AE40">
            <v>2234</v>
          </cell>
          <cell r="AF40">
            <v>0</v>
          </cell>
          <cell r="AI40">
            <v>0</v>
          </cell>
          <cell r="AJ40">
            <v>5707</v>
          </cell>
          <cell r="AK40">
            <v>9707</v>
          </cell>
          <cell r="AL40">
            <v>0.006627662211127945</v>
          </cell>
        </row>
        <row r="41">
          <cell r="B41" t="str">
            <v>明    谷</v>
          </cell>
          <cell r="C41">
            <v>1553</v>
          </cell>
          <cell r="D41">
            <v>2001</v>
          </cell>
          <cell r="E41">
            <v>1783</v>
          </cell>
          <cell r="F41">
            <v>1368</v>
          </cell>
          <cell r="G41">
            <v>5152</v>
          </cell>
          <cell r="H41">
            <v>1006</v>
          </cell>
          <cell r="I41">
            <v>1375</v>
          </cell>
          <cell r="J41">
            <v>1334</v>
          </cell>
          <cell r="K41">
            <v>3715</v>
          </cell>
          <cell r="L41">
            <v>1094</v>
          </cell>
          <cell r="M41">
            <v>1001</v>
          </cell>
          <cell r="N41">
            <v>702</v>
          </cell>
          <cell r="O41">
            <v>2797</v>
          </cell>
          <cell r="P41">
            <v>912</v>
          </cell>
          <cell r="Q41">
            <v>338</v>
          </cell>
          <cell r="R41">
            <v>542</v>
          </cell>
          <cell r="S41">
            <v>13456</v>
          </cell>
          <cell r="T41">
            <v>304</v>
          </cell>
          <cell r="U41">
            <v>207</v>
          </cell>
          <cell r="V41">
            <v>291</v>
          </cell>
          <cell r="W41">
            <v>802</v>
          </cell>
          <cell r="X41">
            <v>601</v>
          </cell>
          <cell r="Y41">
            <v>964</v>
          </cell>
          <cell r="Z41">
            <v>1410</v>
          </cell>
          <cell r="AA41">
            <v>2975</v>
          </cell>
          <cell r="AB41">
            <v>1725</v>
          </cell>
          <cell r="AC41">
            <v>1584</v>
          </cell>
          <cell r="AD41">
            <v>1526</v>
          </cell>
          <cell r="AE41">
            <v>4835</v>
          </cell>
          <cell r="AF41">
            <v>1803</v>
          </cell>
          <cell r="AI41">
            <v>1803</v>
          </cell>
          <cell r="AJ41">
            <v>10415</v>
          </cell>
          <cell r="AK41">
            <v>25424</v>
          </cell>
          <cell r="AL41">
            <v>0.017358780679480466</v>
          </cell>
        </row>
        <row r="42">
          <cell r="B42" t="str">
            <v>東    訊</v>
          </cell>
          <cell r="C42">
            <v>0</v>
          </cell>
          <cell r="G42">
            <v>0</v>
          </cell>
          <cell r="K42">
            <v>0</v>
          </cell>
          <cell r="L42">
            <v>690</v>
          </cell>
          <cell r="M42">
            <v>2173</v>
          </cell>
          <cell r="N42">
            <v>2796</v>
          </cell>
          <cell r="O42">
            <v>5659</v>
          </cell>
          <cell r="P42">
            <v>2441</v>
          </cell>
          <cell r="Q42">
            <v>6507</v>
          </cell>
          <cell r="R42">
            <v>4528</v>
          </cell>
          <cell r="S42">
            <v>19135</v>
          </cell>
          <cell r="T42">
            <v>1275</v>
          </cell>
          <cell r="U42">
            <v>2227</v>
          </cell>
          <cell r="V42">
            <v>1699</v>
          </cell>
          <cell r="W42">
            <v>5201</v>
          </cell>
          <cell r="X42">
            <v>2113</v>
          </cell>
          <cell r="Y42">
            <v>9929</v>
          </cell>
          <cell r="Z42">
            <v>14428</v>
          </cell>
          <cell r="AA42">
            <v>26470</v>
          </cell>
          <cell r="AB42">
            <v>16481</v>
          </cell>
          <cell r="AC42">
            <v>10317</v>
          </cell>
          <cell r="AD42">
            <v>13580</v>
          </cell>
          <cell r="AE42">
            <v>40378</v>
          </cell>
          <cell r="AF42">
            <v>9084</v>
          </cell>
          <cell r="AI42">
            <v>9084</v>
          </cell>
          <cell r="AJ42">
            <v>81133</v>
          </cell>
          <cell r="AK42">
            <v>100268</v>
          </cell>
          <cell r="AL42">
            <v>0.06846012512469113</v>
          </cell>
        </row>
        <row r="43">
          <cell r="B43" t="str">
            <v>欣    榮</v>
          </cell>
          <cell r="C43">
            <v>0</v>
          </cell>
          <cell r="D43">
            <v>9</v>
          </cell>
          <cell r="E43">
            <v>6</v>
          </cell>
          <cell r="G43">
            <v>15</v>
          </cell>
          <cell r="H43">
            <v>16</v>
          </cell>
          <cell r="I43">
            <v>49</v>
          </cell>
          <cell r="J43">
            <v>62</v>
          </cell>
          <cell r="K43">
            <v>127</v>
          </cell>
          <cell r="L43">
            <v>73</v>
          </cell>
          <cell r="M43">
            <v>42</v>
          </cell>
          <cell r="N43">
            <v>0</v>
          </cell>
          <cell r="O43">
            <v>115</v>
          </cell>
          <cell r="P43">
            <v>0</v>
          </cell>
          <cell r="Q43">
            <v>0</v>
          </cell>
          <cell r="R43">
            <v>0</v>
          </cell>
          <cell r="S43">
            <v>257</v>
          </cell>
          <cell r="T43">
            <v>0</v>
          </cell>
          <cell r="U43">
            <v>0</v>
          </cell>
          <cell r="V43">
            <v>0</v>
          </cell>
          <cell r="W43">
            <v>0</v>
          </cell>
          <cell r="X43">
            <v>0</v>
          </cell>
          <cell r="Y43">
            <v>0</v>
          </cell>
          <cell r="Z43">
            <v>0</v>
          </cell>
          <cell r="AA43">
            <v>0</v>
          </cell>
          <cell r="AB43">
            <v>0</v>
          </cell>
          <cell r="AC43">
            <v>0</v>
          </cell>
          <cell r="AD43">
            <v>0</v>
          </cell>
          <cell r="AE43">
            <v>0</v>
          </cell>
          <cell r="AF43">
            <v>0</v>
          </cell>
          <cell r="AI43">
            <v>0</v>
          </cell>
          <cell r="AJ43">
            <v>0</v>
          </cell>
          <cell r="AK43">
            <v>257</v>
          </cell>
          <cell r="AL43">
            <v>0.00017547225592457833</v>
          </cell>
        </row>
        <row r="44">
          <cell r="B44" t="str">
            <v>芳    盛</v>
          </cell>
          <cell r="C44">
            <v>4783</v>
          </cell>
          <cell r="D44">
            <v>4960</v>
          </cell>
          <cell r="E44">
            <v>3609</v>
          </cell>
          <cell r="F44">
            <v>4403</v>
          </cell>
          <cell r="G44">
            <v>12972</v>
          </cell>
          <cell r="H44">
            <v>2751</v>
          </cell>
          <cell r="I44">
            <v>2405</v>
          </cell>
          <cell r="J44">
            <v>5654</v>
          </cell>
          <cell r="K44">
            <v>10810</v>
          </cell>
          <cell r="L44">
            <v>2745</v>
          </cell>
          <cell r="M44">
            <v>2247</v>
          </cell>
          <cell r="N44">
            <v>718</v>
          </cell>
          <cell r="O44">
            <v>5710</v>
          </cell>
          <cell r="P44">
            <v>124</v>
          </cell>
          <cell r="Q44">
            <v>37</v>
          </cell>
          <cell r="R44">
            <v>0</v>
          </cell>
          <cell r="S44">
            <v>29653</v>
          </cell>
          <cell r="T44">
            <v>0</v>
          </cell>
          <cell r="U44">
            <v>0</v>
          </cell>
          <cell r="V44">
            <v>0</v>
          </cell>
          <cell r="W44">
            <v>0</v>
          </cell>
          <cell r="X44">
            <v>0</v>
          </cell>
          <cell r="Y44">
            <v>0</v>
          </cell>
          <cell r="Z44">
            <v>0</v>
          </cell>
          <cell r="AA44">
            <v>0</v>
          </cell>
          <cell r="AB44">
            <v>0</v>
          </cell>
          <cell r="AC44">
            <v>0</v>
          </cell>
          <cell r="AD44">
            <v>0</v>
          </cell>
          <cell r="AE44">
            <v>0</v>
          </cell>
          <cell r="AF44">
            <v>0</v>
          </cell>
          <cell r="AI44">
            <v>0</v>
          </cell>
          <cell r="AJ44">
            <v>0</v>
          </cell>
          <cell r="AK44">
            <v>34436</v>
          </cell>
          <cell r="AL44">
            <v>0.023511916751045834</v>
          </cell>
        </row>
        <row r="45">
          <cell r="B45" t="str">
            <v>金    眾</v>
          </cell>
          <cell r="C45">
            <v>0</v>
          </cell>
          <cell r="S45">
            <v>0</v>
          </cell>
          <cell r="T45">
            <v>0</v>
          </cell>
          <cell r="U45">
            <v>0</v>
          </cell>
          <cell r="V45">
            <v>0</v>
          </cell>
          <cell r="W45">
            <v>0</v>
          </cell>
          <cell r="X45">
            <v>0</v>
          </cell>
          <cell r="Y45">
            <v>84</v>
          </cell>
          <cell r="Z45">
            <v>287</v>
          </cell>
          <cell r="AA45">
            <v>371</v>
          </cell>
          <cell r="AB45">
            <v>336</v>
          </cell>
          <cell r="AC45">
            <v>703</v>
          </cell>
          <cell r="AD45">
            <v>164</v>
          </cell>
          <cell r="AE45">
            <v>1203</v>
          </cell>
          <cell r="AF45">
            <v>400</v>
          </cell>
          <cell r="AI45">
            <v>400</v>
          </cell>
          <cell r="AJ45">
            <v>1974</v>
          </cell>
          <cell r="AK45">
            <v>1974</v>
          </cell>
          <cell r="AL45">
            <v>0.0013477907906424811</v>
          </cell>
        </row>
        <row r="46">
          <cell r="B46" t="str">
            <v>金正昌</v>
          </cell>
          <cell r="C46">
            <v>2104</v>
          </cell>
          <cell r="D46">
            <v>2508</v>
          </cell>
          <cell r="E46">
            <v>1677</v>
          </cell>
          <cell r="F46">
            <v>1534</v>
          </cell>
          <cell r="G46">
            <v>5719</v>
          </cell>
          <cell r="H46">
            <v>1188</v>
          </cell>
          <cell r="I46">
            <v>1135</v>
          </cell>
          <cell r="J46">
            <v>1300</v>
          </cell>
          <cell r="K46">
            <v>3623</v>
          </cell>
          <cell r="L46">
            <v>1171</v>
          </cell>
          <cell r="M46">
            <v>800</v>
          </cell>
          <cell r="N46">
            <v>1223</v>
          </cell>
          <cell r="O46">
            <v>3194</v>
          </cell>
          <cell r="P46">
            <v>511</v>
          </cell>
          <cell r="Q46">
            <v>752</v>
          </cell>
          <cell r="R46">
            <v>439</v>
          </cell>
          <cell r="S46">
            <v>14238</v>
          </cell>
          <cell r="T46">
            <v>440</v>
          </cell>
          <cell r="U46">
            <v>229</v>
          </cell>
          <cell r="V46">
            <v>208</v>
          </cell>
          <cell r="W46">
            <v>877</v>
          </cell>
          <cell r="X46">
            <v>252</v>
          </cell>
          <cell r="Y46">
            <v>1037</v>
          </cell>
          <cell r="Z46">
            <v>642</v>
          </cell>
          <cell r="AA46">
            <v>1931</v>
          </cell>
          <cell r="AB46">
            <v>1001</v>
          </cell>
          <cell r="AC46">
            <v>1001</v>
          </cell>
          <cell r="AD46">
            <v>1500</v>
          </cell>
          <cell r="AE46">
            <v>3502</v>
          </cell>
          <cell r="AF46">
            <v>674</v>
          </cell>
          <cell r="AI46">
            <v>674</v>
          </cell>
          <cell r="AJ46">
            <v>6984</v>
          </cell>
          <cell r="AK46">
            <v>23326</v>
          </cell>
          <cell r="AL46">
            <v>0.015926326232282934</v>
          </cell>
        </row>
        <row r="47">
          <cell r="B47" t="str">
            <v>金港都</v>
          </cell>
          <cell r="C47">
            <v>942</v>
          </cell>
          <cell r="D47">
            <v>1618</v>
          </cell>
          <cell r="E47">
            <v>696</v>
          </cell>
          <cell r="F47">
            <v>624</v>
          </cell>
          <cell r="G47">
            <v>2938</v>
          </cell>
          <cell r="H47">
            <v>650</v>
          </cell>
          <cell r="I47">
            <v>702</v>
          </cell>
          <cell r="J47">
            <v>708</v>
          </cell>
          <cell r="K47">
            <v>2060</v>
          </cell>
          <cell r="L47">
            <v>645</v>
          </cell>
          <cell r="M47">
            <v>610</v>
          </cell>
          <cell r="N47">
            <v>542</v>
          </cell>
          <cell r="O47">
            <v>1797</v>
          </cell>
          <cell r="P47">
            <v>707</v>
          </cell>
          <cell r="Q47">
            <v>224</v>
          </cell>
          <cell r="R47">
            <v>336</v>
          </cell>
          <cell r="S47">
            <v>8062</v>
          </cell>
          <cell r="T47">
            <v>203</v>
          </cell>
          <cell r="U47">
            <v>126</v>
          </cell>
          <cell r="V47">
            <v>68</v>
          </cell>
          <cell r="W47">
            <v>397</v>
          </cell>
          <cell r="X47">
            <v>57</v>
          </cell>
          <cell r="Y47">
            <v>86</v>
          </cell>
          <cell r="Z47">
            <v>104</v>
          </cell>
          <cell r="AA47">
            <v>247</v>
          </cell>
          <cell r="AB47">
            <v>157</v>
          </cell>
          <cell r="AC47">
            <v>122</v>
          </cell>
          <cell r="AD47">
            <v>55</v>
          </cell>
          <cell r="AE47">
            <v>334</v>
          </cell>
          <cell r="AF47">
            <v>21</v>
          </cell>
          <cell r="AI47">
            <v>21</v>
          </cell>
          <cell r="AJ47">
            <v>999</v>
          </cell>
          <cell r="AK47">
            <v>10003</v>
          </cell>
          <cell r="AL47">
            <v>0.006829762552581935</v>
          </cell>
        </row>
        <row r="48">
          <cell r="B48" t="str">
            <v>長    欣</v>
          </cell>
          <cell r="C48">
            <v>0</v>
          </cell>
          <cell r="S48">
            <v>0</v>
          </cell>
          <cell r="W48">
            <v>0</v>
          </cell>
          <cell r="X48">
            <v>130</v>
          </cell>
          <cell r="Y48">
            <v>2334</v>
          </cell>
          <cell r="Z48">
            <v>3</v>
          </cell>
          <cell r="AA48">
            <v>2467</v>
          </cell>
          <cell r="AB48">
            <v>0</v>
          </cell>
          <cell r="AC48">
            <v>2744</v>
          </cell>
          <cell r="AD48">
            <v>1705</v>
          </cell>
          <cell r="AE48">
            <v>4449</v>
          </cell>
          <cell r="AF48">
            <v>198</v>
          </cell>
          <cell r="AI48">
            <v>198</v>
          </cell>
          <cell r="AJ48">
            <v>7114</v>
          </cell>
          <cell r="AK48">
            <v>7114</v>
          </cell>
          <cell r="AL48">
            <v>0.004857235909134048</v>
          </cell>
        </row>
        <row r="49">
          <cell r="B49" t="str">
            <v>冠上大</v>
          </cell>
          <cell r="C49">
            <v>183</v>
          </cell>
          <cell r="D49">
            <v>274</v>
          </cell>
          <cell r="E49">
            <v>165</v>
          </cell>
          <cell r="F49">
            <v>120</v>
          </cell>
          <cell r="G49">
            <v>559</v>
          </cell>
          <cell r="H49">
            <v>154</v>
          </cell>
          <cell r="I49">
            <v>198</v>
          </cell>
          <cell r="J49">
            <v>300</v>
          </cell>
          <cell r="K49">
            <v>652</v>
          </cell>
          <cell r="L49">
            <v>235</v>
          </cell>
          <cell r="M49">
            <v>231</v>
          </cell>
          <cell r="N49">
            <v>234</v>
          </cell>
          <cell r="O49">
            <v>700</v>
          </cell>
          <cell r="P49">
            <v>153</v>
          </cell>
          <cell r="Q49">
            <v>99</v>
          </cell>
          <cell r="R49">
            <v>246</v>
          </cell>
          <cell r="S49">
            <v>2409</v>
          </cell>
          <cell r="T49">
            <v>42</v>
          </cell>
          <cell r="U49">
            <v>19</v>
          </cell>
          <cell r="V49">
            <v>13</v>
          </cell>
          <cell r="W49">
            <v>74</v>
          </cell>
          <cell r="X49">
            <v>23</v>
          </cell>
          <cell r="Y49">
            <v>10</v>
          </cell>
          <cell r="Z49">
            <v>0</v>
          </cell>
          <cell r="AA49">
            <v>33</v>
          </cell>
          <cell r="AB49">
            <v>0</v>
          </cell>
          <cell r="AC49">
            <v>0</v>
          </cell>
          <cell r="AD49">
            <v>0</v>
          </cell>
          <cell r="AE49">
            <v>0</v>
          </cell>
          <cell r="AF49">
            <v>0</v>
          </cell>
          <cell r="AI49">
            <v>0</v>
          </cell>
          <cell r="AJ49">
            <v>107</v>
          </cell>
          <cell r="AK49">
            <v>2699</v>
          </cell>
          <cell r="AL49">
            <v>0.001842800072919988</v>
          </cell>
        </row>
        <row r="50">
          <cell r="B50" t="str">
            <v>勁    騰</v>
          </cell>
          <cell r="C50">
            <v>0</v>
          </cell>
          <cell r="G50">
            <v>0</v>
          </cell>
          <cell r="K50">
            <v>0</v>
          </cell>
          <cell r="L50">
            <v>64</v>
          </cell>
          <cell r="M50">
            <v>1336</v>
          </cell>
          <cell r="N50">
            <v>868</v>
          </cell>
          <cell r="O50">
            <v>2268</v>
          </cell>
          <cell r="P50">
            <v>157</v>
          </cell>
          <cell r="Q50">
            <v>0</v>
          </cell>
          <cell r="R50">
            <v>0</v>
          </cell>
          <cell r="S50">
            <v>2425</v>
          </cell>
          <cell r="T50">
            <v>0</v>
          </cell>
          <cell r="U50">
            <v>0</v>
          </cell>
          <cell r="V50">
            <v>0</v>
          </cell>
          <cell r="W50">
            <v>0</v>
          </cell>
          <cell r="X50">
            <v>0</v>
          </cell>
          <cell r="Y50">
            <v>0</v>
          </cell>
          <cell r="Z50">
            <v>0</v>
          </cell>
          <cell r="AA50">
            <v>0</v>
          </cell>
          <cell r="AB50">
            <v>0</v>
          </cell>
          <cell r="AC50">
            <v>0</v>
          </cell>
          <cell r="AD50">
            <v>0</v>
          </cell>
          <cell r="AE50">
            <v>0</v>
          </cell>
          <cell r="AF50">
            <v>65</v>
          </cell>
          <cell r="AI50">
            <v>65</v>
          </cell>
          <cell r="AJ50">
            <v>65</v>
          </cell>
          <cell r="AK50">
            <v>2490</v>
          </cell>
          <cell r="AL50">
            <v>0.0017001008453392998</v>
          </cell>
        </row>
        <row r="51">
          <cell r="B51" t="str">
            <v>星    輝</v>
          </cell>
          <cell r="C51">
            <v>0</v>
          </cell>
          <cell r="S51">
            <v>0</v>
          </cell>
          <cell r="W51">
            <v>0</v>
          </cell>
          <cell r="AA51">
            <v>0</v>
          </cell>
          <cell r="AB51">
            <v>50</v>
          </cell>
          <cell r="AC51">
            <v>360</v>
          </cell>
          <cell r="AD51">
            <v>562</v>
          </cell>
          <cell r="AE51">
            <v>972</v>
          </cell>
          <cell r="AF51">
            <v>0</v>
          </cell>
          <cell r="AI51">
            <v>0</v>
          </cell>
          <cell r="AJ51">
            <v>972</v>
          </cell>
          <cell r="AK51">
            <v>972</v>
          </cell>
          <cell r="AL51">
            <v>0.0006636538239637749</v>
          </cell>
        </row>
        <row r="52">
          <cell r="B52" t="str">
            <v>科技島(東宸)</v>
          </cell>
          <cell r="C52">
            <v>0</v>
          </cell>
          <cell r="D52">
            <v>0</v>
          </cell>
          <cell r="E52">
            <v>663</v>
          </cell>
          <cell r="F52">
            <v>680</v>
          </cell>
          <cell r="G52">
            <v>1343</v>
          </cell>
          <cell r="H52">
            <v>485</v>
          </cell>
          <cell r="I52">
            <v>526</v>
          </cell>
          <cell r="J52">
            <v>588</v>
          </cell>
          <cell r="K52">
            <v>1599</v>
          </cell>
          <cell r="L52">
            <v>304</v>
          </cell>
          <cell r="M52">
            <v>370</v>
          </cell>
          <cell r="N52">
            <v>446</v>
          </cell>
          <cell r="O52">
            <v>1120</v>
          </cell>
          <cell r="P52">
            <v>181</v>
          </cell>
          <cell r="Q52">
            <v>58</v>
          </cell>
          <cell r="R52">
            <v>408</v>
          </cell>
          <cell r="S52">
            <v>4709</v>
          </cell>
          <cell r="T52">
            <v>23</v>
          </cell>
          <cell r="U52">
            <v>39</v>
          </cell>
          <cell r="V52">
            <v>64</v>
          </cell>
          <cell r="W52">
            <v>126</v>
          </cell>
          <cell r="X52">
            <v>114</v>
          </cell>
          <cell r="Y52">
            <v>156</v>
          </cell>
          <cell r="Z52">
            <v>443</v>
          </cell>
          <cell r="AA52">
            <v>713</v>
          </cell>
          <cell r="AB52">
            <v>318</v>
          </cell>
          <cell r="AC52">
            <v>307</v>
          </cell>
          <cell r="AD52">
            <v>235</v>
          </cell>
          <cell r="AE52">
            <v>860</v>
          </cell>
          <cell r="AF52">
            <v>212</v>
          </cell>
          <cell r="AI52">
            <v>212</v>
          </cell>
          <cell r="AJ52">
            <v>1911</v>
          </cell>
          <cell r="AK52">
            <v>6620</v>
          </cell>
          <cell r="AL52">
            <v>0.004519946825761512</v>
          </cell>
        </row>
        <row r="53">
          <cell r="B53" t="str">
            <v>風    敘</v>
          </cell>
          <cell r="C53">
            <v>0</v>
          </cell>
          <cell r="S53">
            <v>0</v>
          </cell>
          <cell r="W53">
            <v>0</v>
          </cell>
          <cell r="AA53">
            <v>0</v>
          </cell>
          <cell r="AB53">
            <v>50</v>
          </cell>
          <cell r="AC53">
            <v>540</v>
          </cell>
          <cell r="AD53">
            <v>912</v>
          </cell>
          <cell r="AE53">
            <v>1502</v>
          </cell>
          <cell r="AF53">
            <v>0</v>
          </cell>
          <cell r="AI53">
            <v>0</v>
          </cell>
          <cell r="AJ53">
            <v>1502</v>
          </cell>
          <cell r="AK53">
            <v>1502</v>
          </cell>
          <cell r="AL53">
            <v>0.0010255226785942282</v>
          </cell>
        </row>
        <row r="54">
          <cell r="B54" t="str">
            <v>飛    特</v>
          </cell>
          <cell r="C54">
            <v>0</v>
          </cell>
          <cell r="D54">
            <v>0</v>
          </cell>
          <cell r="E54">
            <v>828</v>
          </cell>
          <cell r="F54">
            <v>719</v>
          </cell>
          <cell r="G54">
            <v>1547</v>
          </cell>
          <cell r="H54">
            <v>655</v>
          </cell>
          <cell r="I54">
            <v>576</v>
          </cell>
          <cell r="J54">
            <v>388</v>
          </cell>
          <cell r="K54">
            <v>1619</v>
          </cell>
          <cell r="L54">
            <v>132</v>
          </cell>
          <cell r="M54">
            <v>195</v>
          </cell>
          <cell r="N54">
            <v>23</v>
          </cell>
          <cell r="O54">
            <v>350</v>
          </cell>
          <cell r="P54">
            <v>0</v>
          </cell>
          <cell r="Q54">
            <v>0</v>
          </cell>
          <cell r="R54">
            <v>0</v>
          </cell>
          <cell r="S54">
            <v>3516</v>
          </cell>
          <cell r="T54">
            <v>0</v>
          </cell>
          <cell r="U54">
            <v>0</v>
          </cell>
          <cell r="V54">
            <v>0</v>
          </cell>
          <cell r="W54">
            <v>0</v>
          </cell>
          <cell r="X54">
            <v>0</v>
          </cell>
          <cell r="Y54">
            <v>0</v>
          </cell>
          <cell r="Z54">
            <v>0</v>
          </cell>
          <cell r="AA54">
            <v>0</v>
          </cell>
          <cell r="AB54">
            <v>0</v>
          </cell>
          <cell r="AC54">
            <v>0</v>
          </cell>
          <cell r="AD54">
            <v>0</v>
          </cell>
          <cell r="AE54">
            <v>0</v>
          </cell>
          <cell r="AF54">
            <v>0</v>
          </cell>
          <cell r="AI54">
            <v>0</v>
          </cell>
          <cell r="AJ54">
            <v>0</v>
          </cell>
          <cell r="AK54">
            <v>3516</v>
          </cell>
          <cell r="AL54">
            <v>0.002400624326189951</v>
          </cell>
        </row>
        <row r="55">
          <cell r="B55" t="str">
            <v>展    碁</v>
          </cell>
          <cell r="C55">
            <v>93</v>
          </cell>
          <cell r="D55">
            <v>602</v>
          </cell>
          <cell r="E55">
            <v>540</v>
          </cell>
          <cell r="F55">
            <v>649</v>
          </cell>
          <cell r="G55">
            <v>1791</v>
          </cell>
          <cell r="H55">
            <v>575</v>
          </cell>
          <cell r="I55">
            <v>651</v>
          </cell>
          <cell r="J55">
            <v>1311</v>
          </cell>
          <cell r="K55">
            <v>2537</v>
          </cell>
          <cell r="L55">
            <v>754</v>
          </cell>
          <cell r="M55">
            <v>796</v>
          </cell>
          <cell r="N55">
            <v>896</v>
          </cell>
          <cell r="O55">
            <v>2446</v>
          </cell>
          <cell r="P55">
            <v>1054</v>
          </cell>
          <cell r="Q55">
            <v>502</v>
          </cell>
          <cell r="R55">
            <v>240</v>
          </cell>
          <cell r="S55">
            <v>8570</v>
          </cell>
          <cell r="T55">
            <v>74</v>
          </cell>
          <cell r="U55">
            <v>394</v>
          </cell>
          <cell r="V55">
            <v>59</v>
          </cell>
          <cell r="W55">
            <v>527</v>
          </cell>
          <cell r="X55">
            <v>149</v>
          </cell>
          <cell r="Y55">
            <v>399</v>
          </cell>
          <cell r="Z55">
            <v>2717</v>
          </cell>
          <cell r="AA55">
            <v>3265</v>
          </cell>
          <cell r="AB55">
            <v>4889</v>
          </cell>
          <cell r="AC55">
            <v>17945</v>
          </cell>
          <cell r="AD55">
            <v>15895</v>
          </cell>
          <cell r="AE55">
            <v>38729</v>
          </cell>
          <cell r="AF55">
            <v>25054</v>
          </cell>
          <cell r="AI55">
            <v>25054</v>
          </cell>
          <cell r="AJ55">
            <v>67575</v>
          </cell>
          <cell r="AK55">
            <v>76238</v>
          </cell>
          <cell r="AL55">
            <v>0.052053127810031144</v>
          </cell>
        </row>
        <row r="56">
          <cell r="B56" t="str">
            <v>悅    陞</v>
          </cell>
          <cell r="C56">
            <v>1020</v>
          </cell>
          <cell r="D56">
            <v>726</v>
          </cell>
          <cell r="E56">
            <v>565</v>
          </cell>
          <cell r="F56">
            <v>213</v>
          </cell>
          <cell r="G56">
            <v>1504</v>
          </cell>
          <cell r="H56">
            <v>73</v>
          </cell>
          <cell r="I56">
            <v>80</v>
          </cell>
          <cell r="J56">
            <v>62</v>
          </cell>
          <cell r="K56">
            <v>215</v>
          </cell>
          <cell r="L56">
            <v>43</v>
          </cell>
          <cell r="M56">
            <v>35</v>
          </cell>
          <cell r="N56">
            <v>16</v>
          </cell>
          <cell r="O56">
            <v>94</v>
          </cell>
          <cell r="P56">
            <v>15</v>
          </cell>
          <cell r="Q56">
            <v>23</v>
          </cell>
          <cell r="R56">
            <v>1</v>
          </cell>
          <cell r="S56">
            <v>1852</v>
          </cell>
          <cell r="T56">
            <v>7</v>
          </cell>
          <cell r="U56">
            <v>5</v>
          </cell>
          <cell r="V56">
            <v>87</v>
          </cell>
          <cell r="W56">
            <v>99</v>
          </cell>
          <cell r="X56">
            <v>0</v>
          </cell>
          <cell r="Y56">
            <v>0</v>
          </cell>
          <cell r="Z56">
            <v>0</v>
          </cell>
          <cell r="AA56">
            <v>0</v>
          </cell>
          <cell r="AB56">
            <v>0</v>
          </cell>
          <cell r="AC56">
            <v>0</v>
          </cell>
          <cell r="AD56">
            <v>0</v>
          </cell>
          <cell r="AE56">
            <v>0</v>
          </cell>
          <cell r="AF56">
            <v>0</v>
          </cell>
          <cell r="AI56">
            <v>0</v>
          </cell>
          <cell r="AJ56">
            <v>99</v>
          </cell>
          <cell r="AK56">
            <v>2971</v>
          </cell>
          <cell r="AL56">
            <v>0.002028513900202032</v>
          </cell>
        </row>
        <row r="57">
          <cell r="B57" t="str">
            <v>時    凱</v>
          </cell>
          <cell r="C57">
            <v>0</v>
          </cell>
          <cell r="D57">
            <v>0</v>
          </cell>
          <cell r="E57">
            <v>215</v>
          </cell>
          <cell r="F57">
            <v>649</v>
          </cell>
          <cell r="G57">
            <v>864</v>
          </cell>
          <cell r="H57">
            <v>625</v>
          </cell>
          <cell r="I57">
            <v>551</v>
          </cell>
          <cell r="J57">
            <v>618</v>
          </cell>
          <cell r="K57">
            <v>1794</v>
          </cell>
          <cell r="L57">
            <v>401</v>
          </cell>
          <cell r="M57">
            <v>363</v>
          </cell>
          <cell r="N57">
            <v>790</v>
          </cell>
          <cell r="O57">
            <v>1554</v>
          </cell>
          <cell r="P57">
            <v>103</v>
          </cell>
          <cell r="Q57">
            <v>376</v>
          </cell>
          <cell r="R57">
            <v>25</v>
          </cell>
          <cell r="S57">
            <v>4716</v>
          </cell>
          <cell r="T57">
            <v>112</v>
          </cell>
          <cell r="U57">
            <v>76</v>
          </cell>
          <cell r="V57">
            <v>75</v>
          </cell>
          <cell r="W57">
            <v>263</v>
          </cell>
          <cell r="X57">
            <v>168</v>
          </cell>
          <cell r="Y57">
            <v>472</v>
          </cell>
          <cell r="Z57">
            <v>411</v>
          </cell>
          <cell r="AA57">
            <v>1051</v>
          </cell>
          <cell r="AB57">
            <v>140</v>
          </cell>
          <cell r="AC57">
            <v>108</v>
          </cell>
          <cell r="AD57">
            <v>85</v>
          </cell>
          <cell r="AE57">
            <v>333</v>
          </cell>
          <cell r="AF57">
            <v>143</v>
          </cell>
          <cell r="AI57">
            <v>143</v>
          </cell>
          <cell r="AJ57">
            <v>1790</v>
          </cell>
          <cell r="AK57">
            <v>6506</v>
          </cell>
          <cell r="AL57">
            <v>0.004442110883444773</v>
          </cell>
        </row>
        <row r="58">
          <cell r="B58" t="str">
            <v>泰    連</v>
          </cell>
          <cell r="C58">
            <v>0</v>
          </cell>
          <cell r="D58">
            <v>0</v>
          </cell>
          <cell r="E58">
            <v>373</v>
          </cell>
          <cell r="F58">
            <v>2368</v>
          </cell>
          <cell r="G58">
            <v>2741</v>
          </cell>
          <cell r="H58">
            <v>2432</v>
          </cell>
          <cell r="I58">
            <v>2237</v>
          </cell>
          <cell r="J58">
            <v>1938</v>
          </cell>
          <cell r="K58">
            <v>6607</v>
          </cell>
          <cell r="L58">
            <v>1116</v>
          </cell>
          <cell r="M58">
            <v>670</v>
          </cell>
          <cell r="N58">
            <v>781</v>
          </cell>
          <cell r="O58">
            <v>2567</v>
          </cell>
          <cell r="P58">
            <v>552</v>
          </cell>
          <cell r="Q58">
            <v>478</v>
          </cell>
          <cell r="R58">
            <v>158</v>
          </cell>
          <cell r="S58">
            <v>13103</v>
          </cell>
          <cell r="T58">
            <v>267</v>
          </cell>
          <cell r="U58">
            <v>145</v>
          </cell>
          <cell r="V58">
            <v>117</v>
          </cell>
          <cell r="W58">
            <v>529</v>
          </cell>
          <cell r="X58">
            <v>154</v>
          </cell>
          <cell r="Y58">
            <v>87</v>
          </cell>
          <cell r="Z58">
            <v>113</v>
          </cell>
          <cell r="AA58">
            <v>354</v>
          </cell>
          <cell r="AB58">
            <v>400</v>
          </cell>
          <cell r="AC58">
            <v>112</v>
          </cell>
          <cell r="AD58">
            <v>102</v>
          </cell>
          <cell r="AE58">
            <v>614</v>
          </cell>
          <cell r="AF58">
            <v>70</v>
          </cell>
          <cell r="AI58">
            <v>70</v>
          </cell>
          <cell r="AJ58">
            <v>1567</v>
          </cell>
          <cell r="AK58">
            <v>14670</v>
          </cell>
          <cell r="AL58">
            <v>0.010016256787601418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9006初版"/>
      <sheetName val="9005差異數"/>
      <sheetName val="9005佣金版_2"/>
      <sheetName val="9005佣金版"/>
      <sheetName val="9005確定版"/>
      <sheetName val="9005初版"/>
      <sheetName val="9004確定版"/>
      <sheetName val="9004差異"/>
      <sheetName val="9004發佣數"/>
      <sheetName val="9004初版"/>
      <sheetName val="9003差異"/>
      <sheetName val="9003確定版"/>
      <sheetName val="9003發佣數"/>
      <sheetName val="9002差異"/>
      <sheetName val="9002確定版"/>
      <sheetName val="9002佣金"/>
      <sheetName val="9001差異"/>
      <sheetName val="9001確定版"/>
      <sheetName val="9001佣金"/>
      <sheetName val="9007初版"/>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合計9212"/>
      <sheetName val="用人9212"/>
      <sheetName val="業務9212"/>
      <sheetName val="合計9212-修正後"/>
      <sheetName val="用人9212-修正後"/>
      <sheetName val="業務9212-修正後"/>
      <sheetName val="合計01"/>
      <sheetName val="用人01"/>
      <sheetName val="業務01"/>
      <sheetName val="合計02"/>
      <sheetName val="用人02"/>
      <sheetName val="業務02"/>
      <sheetName val="合計03"/>
      <sheetName val="用人03"/>
      <sheetName val="業務03"/>
      <sheetName val="合計04"/>
      <sheetName val="用人04"/>
      <sheetName val="業務04"/>
      <sheetName val="合計05"/>
      <sheetName val="用人05"/>
      <sheetName val="業務05"/>
      <sheetName val="合計06"/>
      <sheetName val="用人06"/>
      <sheetName val="業務06"/>
      <sheetName val="合計07"/>
      <sheetName val="用人07"/>
      <sheetName val="業務07"/>
      <sheetName val="合計08"/>
      <sheetName val="用人08"/>
      <sheetName val="業務08"/>
      <sheetName val="合計09"/>
      <sheetName val="用人09"/>
      <sheetName val="業務09"/>
      <sheetName val="合計10"/>
      <sheetName val="用人10"/>
      <sheetName val="業務10"/>
      <sheetName val="合計11"/>
      <sheetName val="用人11"/>
      <sheetName val="業務11"/>
      <sheetName val="合計12"/>
      <sheetName val="用人12"/>
      <sheetName val="業務12"/>
      <sheetName val="累計1-12合計"/>
      <sheetName val="累計1-12用人"/>
      <sheetName val="累計1-12業務"/>
      <sheetName val="累計1-2合計"/>
      <sheetName val="累計1-2用人"/>
      <sheetName val="累計1-2業務"/>
      <sheetName val="累計1-3合計"/>
      <sheetName val="累計1-3用人"/>
      <sheetName val="累計1-3業務"/>
      <sheetName val="累計1-4合計"/>
      <sheetName val="累計1-4用人"/>
      <sheetName val="累計1-4業務"/>
      <sheetName val="累計1-5合計"/>
      <sheetName val="累計1-5用人"/>
      <sheetName val="累計1-5業務"/>
      <sheetName val="累計1-6合計"/>
      <sheetName val="累計1-6用人"/>
      <sheetName val="累計1-6業務"/>
      <sheetName val="累計1-7合計"/>
      <sheetName val="累計1-7用人"/>
      <sheetName val="累計1-7業務"/>
      <sheetName val="累計1-8合計"/>
      <sheetName val="累計1-8用人"/>
      <sheetName val="累計1-8業務"/>
      <sheetName val="累計1-9合計"/>
      <sheetName val="累計1-9用人"/>
      <sheetName val="累計1-9業務"/>
      <sheetName val="累計1-10合計"/>
      <sheetName val="累計1-10用人"/>
      <sheetName val="累計1-10業務"/>
      <sheetName val="累計1-11合計"/>
      <sheetName val="累計1-11用人"/>
      <sheetName val="累計1-11業務"/>
      <sheetName val="CHECK"/>
      <sheetName val="投資損益計算表-by月份"/>
    </sheetNames>
    <sheetDataSet>
      <sheetData sheetId="7">
        <row r="7">
          <cell r="I7" t="str">
            <v>A900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ECK"/>
      <sheetName val="MENU"/>
      <sheetName val="資本支出彙總表"/>
      <sheetName val="資本支出彙總表(保留數)"/>
      <sheetName val="折舊彙總表"/>
      <sheetName val="資本支出明細表"/>
      <sheetName val="資本支出輸入表"/>
      <sheetName val="折舊費用-2G"/>
      <sheetName val="折舊費用-3G"/>
      <sheetName val="預購資產"/>
      <sheetName val="#REF"/>
      <sheetName val="TTnT-月份別"/>
      <sheetName val="網路元件歸類明細表"/>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基本假設"/>
      <sheetName val="差異分析-與去年"/>
      <sheetName val="少數股權淨利"/>
      <sheetName val="預算實際比較"/>
      <sheetName val="短投變動表"/>
      <sheetName val="CHT"/>
      <sheetName val="基金處份"/>
      <sheetName val="彙總表"/>
      <sheetName val="長投變動表"/>
      <sheetName val="長投輸入項目"/>
      <sheetName val="投資損益計算表-by月份"/>
      <sheetName val="股權攤銷"/>
      <sheetName val="股利收入&amp;董監酬勞"/>
      <sheetName val="TFN股利收入-for 處長"/>
      <sheetName val="TFN股利收入-for 處長 (2)"/>
      <sheetName val="TFN損益變動原因-for 處長"/>
      <sheetName val="93盈餘分配資訊 "/>
      <sheetName val="董監事酬勞-其他收入"/>
      <sheetName val="股利收入-權益法+短投"/>
      <sheetName val="股利收入-權益法"/>
      <sheetName val="股利收入-短投"/>
      <sheetName val="側逆流-弘運"/>
      <sheetName val="92盈餘分配資訊"/>
      <sheetName val="差異分析-各版"/>
      <sheetName val="長短期投資預算檔(華信轉短投)"/>
      <sheetName val="9010攤提"/>
      <sheetName val="業者應付B"/>
      <sheetName val="Sheet3"/>
      <sheetName val="Set Up -inpu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購置固定資產彙總"/>
      <sheetName val="購置固定資產"/>
      <sheetName val="Cash Flow &amp; CAPEX"/>
      <sheetName val="100Q1CF"/>
      <sheetName val="99Q4CF"/>
      <sheetName val="BS Rations"/>
      <sheetName val="ROA、ROE"/>
    </sheetNames>
    <sheetDataSet>
      <sheetData sheetId="3">
        <row r="1">
          <cell r="C1" t="str">
            <v>100年第一季</v>
          </cell>
          <cell r="E1" t="str">
            <v>99年第一季</v>
          </cell>
        </row>
        <row r="2">
          <cell r="A2" t="str">
            <v>營業活動之現金流量</v>
          </cell>
        </row>
        <row r="3">
          <cell r="A3" t="str">
            <v>合併總純益</v>
          </cell>
          <cell r="C3">
            <v>3292171</v>
          </cell>
          <cell r="E3">
            <v>3619219</v>
          </cell>
        </row>
        <row r="4">
          <cell r="A4" t="str">
            <v>調整項目</v>
          </cell>
        </row>
        <row r="5">
          <cell r="A5" t="str">
            <v>折　　舊</v>
          </cell>
          <cell r="C5">
            <v>2016252</v>
          </cell>
          <cell r="E5">
            <v>2006526</v>
          </cell>
        </row>
        <row r="6">
          <cell r="A6" t="str">
            <v>處分及報廢固定資產損失－淨額</v>
          </cell>
          <cell r="C6">
            <v>59918</v>
          </cell>
          <cell r="E6">
            <v>296565</v>
          </cell>
        </row>
        <row r="7">
          <cell r="A7" t="str">
            <v>攤　　銷</v>
          </cell>
          <cell r="C7">
            <v>291152</v>
          </cell>
          <cell r="E7">
            <v>275024</v>
          </cell>
        </row>
        <row r="8">
          <cell r="A8" t="str">
            <v>遞延所得稅</v>
          </cell>
          <cell r="C8">
            <v>90750</v>
          </cell>
          <cell r="E8">
            <v>84541</v>
          </cell>
        </row>
        <row r="9">
          <cell r="A9" t="str">
            <v>呆　　帳</v>
          </cell>
          <cell r="C9">
            <v>74154</v>
          </cell>
          <cell r="E9">
            <v>108668</v>
          </cell>
        </row>
        <row r="10">
          <cell r="A10" t="str">
            <v>員工認股權酬勞成本</v>
          </cell>
        </row>
        <row r="11">
          <cell r="A11" t="str">
            <v>處分備供出售資產損失</v>
          </cell>
        </row>
        <row r="12">
          <cell r="A12" t="str">
            <v>權益法認列之投資損失</v>
          </cell>
          <cell r="C12">
            <v>6816</v>
          </cell>
          <cell r="E12">
            <v>6609</v>
          </cell>
        </row>
        <row r="13">
          <cell r="A13" t="str">
            <v>減損損失</v>
          </cell>
        </row>
        <row r="14">
          <cell r="A14" t="str">
            <v>存貨跌價損失(回升利益)</v>
          </cell>
          <cell r="C14">
            <v>9211</v>
          </cell>
          <cell r="E14">
            <v>1965</v>
          </cell>
        </row>
        <row r="15">
          <cell r="A15" t="str">
            <v>退 休 金</v>
          </cell>
          <cell r="C15">
            <v>2169</v>
          </cell>
          <cell r="E15">
            <v>-954</v>
          </cell>
        </row>
        <row r="16">
          <cell r="A16" t="str">
            <v>處分投資損失(利益)</v>
          </cell>
        </row>
        <row r="17">
          <cell r="A17" t="str">
            <v>長期應付票據攤銷</v>
          </cell>
        </row>
        <row r="18">
          <cell r="A18" t="str">
            <v>固定資產轉列費用數</v>
          </cell>
        </row>
        <row r="19">
          <cell r="A19" t="str">
            <v>其　　他</v>
          </cell>
          <cell r="E19">
            <v>3249</v>
          </cell>
        </row>
        <row r="20">
          <cell r="A20" t="str">
            <v>營業資產及負債之淨變動</v>
          </cell>
        </row>
        <row r="21">
          <cell r="A21" t="str">
            <v>公平價值變動列入損益之金融資產</v>
          </cell>
        </row>
        <row r="22">
          <cell r="A22" t="str">
            <v>應收票據</v>
          </cell>
          <cell r="C22">
            <v>-71982</v>
          </cell>
          <cell r="E22">
            <v>12122</v>
          </cell>
        </row>
        <row r="23">
          <cell r="A23" t="str">
            <v>應收帳款淨額</v>
          </cell>
          <cell r="C23">
            <v>255872</v>
          </cell>
          <cell r="E23">
            <v>262926</v>
          </cell>
        </row>
        <row r="24">
          <cell r="A24" t="str">
            <v>應收帳款－關係人</v>
          </cell>
          <cell r="C24">
            <v>-9935</v>
          </cell>
          <cell r="E24">
            <v>-16839</v>
          </cell>
        </row>
        <row r="25">
          <cell r="A25" t="str">
            <v>其他應收款</v>
          </cell>
          <cell r="C25">
            <v>201840</v>
          </cell>
          <cell r="E25">
            <v>-26014</v>
          </cell>
        </row>
        <row r="26">
          <cell r="A26" t="str">
            <v>長期應收租賃款</v>
          </cell>
          <cell r="C26">
            <v>-5094</v>
          </cell>
          <cell r="E26">
            <v>-3523</v>
          </cell>
        </row>
        <row r="27">
          <cell r="A27" t="str">
            <v>存　　貨</v>
          </cell>
          <cell r="C27">
            <v>-876001</v>
          </cell>
          <cell r="E27">
            <v>-186482</v>
          </cell>
        </row>
        <row r="28">
          <cell r="A28" t="str">
            <v>預付款項</v>
          </cell>
          <cell r="C28">
            <v>-115485</v>
          </cell>
          <cell r="E28">
            <v>-115668</v>
          </cell>
        </row>
        <row r="29">
          <cell r="A29" t="str">
            <v>其他流動資產</v>
          </cell>
          <cell r="C29">
            <v>-8058</v>
          </cell>
          <cell r="E29">
            <v>-4612</v>
          </cell>
        </row>
        <row r="30">
          <cell r="A30" t="str">
            <v>應付票據</v>
          </cell>
          <cell r="C30">
            <v>-110101</v>
          </cell>
          <cell r="E30">
            <v>-160561</v>
          </cell>
        </row>
        <row r="31">
          <cell r="A31" t="str">
            <v>應付帳款</v>
          </cell>
          <cell r="C31">
            <v>752181</v>
          </cell>
          <cell r="E31">
            <v>701350</v>
          </cell>
        </row>
        <row r="32">
          <cell r="A32" t="str">
            <v>應付所得稅</v>
          </cell>
          <cell r="C32">
            <v>582938</v>
          </cell>
          <cell r="E32">
            <v>814884</v>
          </cell>
        </row>
        <row r="33">
          <cell r="A33" t="str">
            <v>應付費用</v>
          </cell>
          <cell r="C33">
            <v>-326873</v>
          </cell>
          <cell r="E33">
            <v>-419190</v>
          </cell>
        </row>
        <row r="34">
          <cell r="A34" t="str">
            <v>其他應付款項</v>
          </cell>
          <cell r="C34">
            <v>-416299</v>
          </cell>
          <cell r="E34">
            <v>-47994</v>
          </cell>
        </row>
        <row r="35">
          <cell r="A35" t="str">
            <v>預收款項</v>
          </cell>
          <cell r="C35">
            <v>214932</v>
          </cell>
          <cell r="E35">
            <v>679707</v>
          </cell>
        </row>
        <row r="36">
          <cell r="A36" t="str">
            <v>其他流動負債</v>
          </cell>
          <cell r="C36">
            <v>85045</v>
          </cell>
          <cell r="E36">
            <v>11052</v>
          </cell>
        </row>
        <row r="37">
          <cell r="A37" t="str">
            <v>營業活動之淨現金流入</v>
          </cell>
          <cell r="C37">
            <v>5995573</v>
          </cell>
          <cell r="E37">
            <v>7902570</v>
          </cell>
        </row>
        <row r="39">
          <cell r="A39" t="str">
            <v>投資活動之現金流量</v>
          </cell>
        </row>
        <row r="40">
          <cell r="A40" t="str">
            <v>購置固定資產</v>
          </cell>
          <cell r="C40">
            <v>-1284151</v>
          </cell>
          <cell r="E40">
            <v>-1464198</v>
          </cell>
        </row>
        <row r="41">
          <cell r="A41" t="str">
            <v>遞延費用淨增加</v>
          </cell>
          <cell r="C41">
            <v>-195235</v>
          </cell>
          <cell r="E41">
            <v>-19827</v>
          </cell>
        </row>
        <row r="42">
          <cell r="A42" t="str">
            <v>處分以成本衡量之金融資產價款</v>
          </cell>
        </row>
        <row r="43">
          <cell r="A43" t="str">
            <v>取得子公司價款</v>
          </cell>
          <cell r="E43">
            <v>-1592</v>
          </cell>
        </row>
        <row r="44">
          <cell r="A44" t="str">
            <v>其他資產減少（增加）</v>
          </cell>
          <cell r="E44">
            <v>71</v>
          </cell>
        </row>
        <row r="45">
          <cell r="A45" t="str">
            <v>電腦軟體成本及其他無形資產增加</v>
          </cell>
          <cell r="C45">
            <v>-2326</v>
          </cell>
          <cell r="E45">
            <v>-5705</v>
          </cell>
        </row>
        <row r="46">
          <cell r="A46" t="str">
            <v>自被投資公司取得減資款</v>
          </cell>
          <cell r="C46">
            <v>5434</v>
          </cell>
          <cell r="E46">
            <v>2717</v>
          </cell>
        </row>
        <row r="47">
          <cell r="A47" t="str">
            <v>存出保證金減少</v>
          </cell>
          <cell r="C47">
            <v>-4263</v>
          </cell>
          <cell r="E47">
            <v>-11065</v>
          </cell>
        </row>
        <row r="48">
          <cell r="A48" t="str">
            <v>商譽增加</v>
          </cell>
        </row>
        <row r="49">
          <cell r="A49" t="str">
            <v>處分閒置資產價款</v>
          </cell>
        </row>
        <row r="50">
          <cell r="A50" t="str">
            <v>質押定期存款減少</v>
          </cell>
          <cell r="C50">
            <v>459</v>
          </cell>
          <cell r="E50">
            <v>4978</v>
          </cell>
        </row>
        <row r="51">
          <cell r="A51" t="str">
            <v>處分固定資產價款</v>
          </cell>
          <cell r="C51">
            <v>829</v>
          </cell>
          <cell r="E51">
            <v>6</v>
          </cell>
        </row>
        <row r="52">
          <cell r="A52" t="str">
            <v>處分備供出售金融資產價款</v>
          </cell>
        </row>
        <row r="53">
          <cell r="A53" t="str">
            <v>採權益法之長期股權投資增加</v>
          </cell>
        </row>
        <row r="54">
          <cell r="A54" t="str">
            <v>投資活動之淨現金流出</v>
          </cell>
          <cell r="C54">
            <v>-1479253</v>
          </cell>
          <cell r="E54">
            <v>-1494615</v>
          </cell>
        </row>
        <row r="56">
          <cell r="A56" t="str">
            <v>融資活動之現金流量</v>
          </cell>
        </row>
        <row r="57">
          <cell r="A57" t="str">
            <v>發放現金股利</v>
          </cell>
        </row>
        <row r="58">
          <cell r="A58" t="str">
            <v>償還長期借款</v>
          </cell>
          <cell r="C58">
            <v>-4966667</v>
          </cell>
        </row>
        <row r="59">
          <cell r="A59" t="str">
            <v>償還公司債</v>
          </cell>
        </row>
        <row r="60">
          <cell r="A60" t="str">
            <v>短期借款增加（減少）</v>
          </cell>
          <cell r="C60">
            <v>-1842000</v>
          </cell>
          <cell r="E60">
            <v>-5650000</v>
          </cell>
        </row>
        <row r="61">
          <cell r="A61" t="str">
            <v>舉借長期借款</v>
          </cell>
          <cell r="C61">
            <v>2666667</v>
          </cell>
        </row>
        <row r="62">
          <cell r="A62" t="str">
            <v>庫藏股轉讓予員工</v>
          </cell>
        </row>
        <row r="63">
          <cell r="A63" t="str">
            <v>應付短期票券增加(減少)</v>
          </cell>
          <cell r="C63">
            <v>-499732</v>
          </cell>
          <cell r="E63">
            <v>-799638</v>
          </cell>
        </row>
        <row r="64">
          <cell r="A64" t="str">
            <v>存入保證金減少</v>
          </cell>
          <cell r="C64">
            <v>9357</v>
          </cell>
          <cell r="E64">
            <v>4162</v>
          </cell>
        </row>
        <row r="65">
          <cell r="A65" t="str">
            <v>退還清算股款予少數股東</v>
          </cell>
        </row>
        <row r="66">
          <cell r="A66" t="str">
            <v>少數股權減少</v>
          </cell>
        </row>
        <row r="67">
          <cell r="A67" t="str">
            <v>庫藏股票處分價款</v>
          </cell>
        </row>
        <row r="68">
          <cell r="A68" t="str">
            <v>現金減資</v>
          </cell>
        </row>
        <row r="69">
          <cell r="A69" t="str">
            <v>發行公司債</v>
          </cell>
        </row>
        <row r="70">
          <cell r="A70" t="str">
            <v>償還長期應付票據</v>
          </cell>
        </row>
        <row r="71">
          <cell r="A71" t="str">
            <v>買回庫藏股</v>
          </cell>
        </row>
        <row r="72">
          <cell r="A72" t="str">
            <v>支付員工紅利</v>
          </cell>
        </row>
        <row r="73">
          <cell r="A73" t="str">
            <v>支付董監事酬勞</v>
          </cell>
        </row>
        <row r="74">
          <cell r="A74" t="str">
            <v>發放現金股利予少數股東</v>
          </cell>
        </row>
        <row r="75">
          <cell r="A75" t="str">
            <v>融資活動之淨現金流出</v>
          </cell>
          <cell r="C75">
            <v>-4632375</v>
          </cell>
          <cell r="E75">
            <v>-6445476</v>
          </cell>
        </row>
        <row r="77">
          <cell r="A77" t="str">
            <v>匯率影響數</v>
          </cell>
          <cell r="C77">
            <v>-4576</v>
          </cell>
          <cell r="E77">
            <v>-3484</v>
          </cell>
        </row>
        <row r="79">
          <cell r="A79" t="str">
            <v>取得子公司控制能力現金流量影響數</v>
          </cell>
          <cell r="E79">
            <v>0</v>
          </cell>
        </row>
        <row r="81">
          <cell r="A81" t="str">
            <v>本期現金及約當現金減少數</v>
          </cell>
          <cell r="C81">
            <v>-120631</v>
          </cell>
          <cell r="E81">
            <v>-41005</v>
          </cell>
        </row>
        <row r="82">
          <cell r="A82" t="str">
            <v>期初現金及約當現金餘額</v>
          </cell>
          <cell r="C82">
            <v>6049330</v>
          </cell>
          <cell r="E82">
            <v>2999036</v>
          </cell>
        </row>
        <row r="84">
          <cell r="A84" t="str">
            <v>期末現金及約當現金餘額</v>
          </cell>
          <cell r="C84">
            <v>5928699</v>
          </cell>
          <cell r="E84">
            <v>2958031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t Up -inputs"/>
      <sheetName val="Main Assumptions -inputs"/>
      <sheetName val="Wage Assumptions -inputs"/>
      <sheetName val="Capital Expenditure"/>
      <sheetName val="Subscriber Calculations"/>
      <sheetName val="Other Assumptions -inputs"/>
      <sheetName val="Revenue Calculations"/>
      <sheetName val="Staffing Plan "/>
      <sheetName val="Distribution "/>
      <sheetName val="Opex Calculations "/>
      <sheetName val="Capacity Planning -left"/>
      <sheetName val="Depreciation Schedules -done"/>
      <sheetName val="Asset and Depreciation Summary"/>
      <sheetName val="Working Capital"/>
      <sheetName val="Tax"/>
      <sheetName val="P&amp;L"/>
      <sheetName val="Financing"/>
      <sheetName val="Balance Sheet"/>
      <sheetName val="Cashflow"/>
      <sheetName val="WACC"/>
      <sheetName val="Valuation"/>
      <sheetName val="Value Sensitivity"/>
      <sheetName val="Sensitivity analysis"/>
      <sheetName val="Proforma P&amp;L"/>
      <sheetName val="Proforma Cashflows"/>
      <sheetName val="Proforma Balance Sheet"/>
      <sheetName val="Tariff Calculation"/>
      <sheetName val="Macro1"/>
      <sheetName val="房屋"/>
      <sheetName val="運輸"/>
      <sheetName val="遞延"/>
      <sheetName val="機器"/>
      <sheetName val="土地"/>
      <sheetName val="其他"/>
      <sheetName val="Asset Table"/>
      <sheetName val="Assum."/>
      <sheetName val="BEV"/>
      <sheetName val="IS比較"/>
      <sheetName val="Tax calculations"/>
      <sheetName val="Consolidated By C. C."/>
      <sheetName val="Payroll"/>
      <sheetName val="財產目錄"/>
      <sheetName val="預計處分資產"/>
      <sheetName val="基本資料"/>
    </sheetNames>
    <sheetDataSet>
      <sheetData sheetId="0">
        <row r="15">
          <cell r="B15" t="str">
            <v>NT$ 000s</v>
          </cell>
        </row>
        <row r="23">
          <cell r="B23" t="str">
            <v>PCC GSM North</v>
          </cell>
        </row>
        <row r="37">
          <cell r="B37" t="str">
            <v>Multiple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YoY"/>
      <sheetName val="TTNT外案成本"/>
      <sheetName val="2007季別"/>
      <sheetName val="成本費用彙總"/>
      <sheetName val="季別-VS推估版"/>
      <sheetName val="簡易IS"/>
      <sheetName val="自購手機毛損明細"/>
      <sheetName val="加盟手續費"/>
      <sheetName val="Y2006consolidated"/>
      <sheetName val="consolidated"/>
      <sheetName val="consolidated(沖銷後)"/>
      <sheetName val="沖銷."/>
      <sheetName val="TWM."/>
      <sheetName val="TAT."/>
      <sheetName val="MBT."/>
      <sheetName val="TT&amp;T(外案). "/>
      <sheetName val="TT&amp;T(內案)."/>
      <sheetName val="廈門"/>
      <sheetName val="營收比"/>
      <sheetName val="基站維運成本分攤"/>
      <sheetName val="Final Tax (SP)"/>
      <sheetName val="合併業外"/>
      <sheetName val="TWM業外"/>
      <sheetName val="MBT業外"/>
      <sheetName val="TAT業外"/>
      <sheetName val="TT&amp;T業外"/>
      <sheetName val="WP"/>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9010餘額表"/>
      <sheetName val="9010(S)"/>
      <sheetName val="08-未攤銷設備"/>
      <sheetName val="9010攤提彙總"/>
      <sheetName val="9010攤提"/>
      <sheetName val="折舊拋轉"/>
      <sheetName val="其他遞延費用9010"/>
      <sheetName val="#REF"/>
      <sheetName val="巨集"/>
      <sheetName val="業外"/>
    </sheetNames>
    <sheetDataSet>
      <sheetData sheetId="4">
        <row r="1">
          <cell r="AD1" t="str">
            <v>處份月份</v>
          </cell>
        </row>
        <row r="2">
          <cell r="AD2">
            <v>0</v>
          </cell>
        </row>
        <row r="3">
          <cell r="AD3">
            <v>0</v>
          </cell>
        </row>
        <row r="4">
          <cell r="AD4">
            <v>0</v>
          </cell>
        </row>
        <row r="5">
          <cell r="AD5">
            <v>0</v>
          </cell>
        </row>
        <row r="6">
          <cell r="AD6">
            <v>0</v>
          </cell>
        </row>
        <row r="7">
          <cell r="AD7">
            <v>0</v>
          </cell>
        </row>
        <row r="8">
          <cell r="AD8">
            <v>0</v>
          </cell>
        </row>
        <row r="9">
          <cell r="AD9">
            <v>0</v>
          </cell>
        </row>
        <row r="10">
          <cell r="AD10">
            <v>0</v>
          </cell>
        </row>
        <row r="11">
          <cell r="AD11">
            <v>0</v>
          </cell>
        </row>
        <row r="12">
          <cell r="AD12">
            <v>0</v>
          </cell>
        </row>
        <row r="13">
          <cell r="AD13">
            <v>0</v>
          </cell>
        </row>
        <row r="14">
          <cell r="AD14">
            <v>0</v>
          </cell>
        </row>
        <row r="15">
          <cell r="AD15">
            <v>0</v>
          </cell>
        </row>
        <row r="16">
          <cell r="AD16">
            <v>0</v>
          </cell>
        </row>
        <row r="17">
          <cell r="AD17">
            <v>0</v>
          </cell>
        </row>
        <row r="18">
          <cell r="AD18">
            <v>0</v>
          </cell>
        </row>
        <row r="19">
          <cell r="AD19">
            <v>0</v>
          </cell>
        </row>
        <row r="20">
          <cell r="AD20">
            <v>0</v>
          </cell>
        </row>
        <row r="21">
          <cell r="AD21">
            <v>0</v>
          </cell>
        </row>
        <row r="22">
          <cell r="AD22">
            <v>0</v>
          </cell>
        </row>
        <row r="23">
          <cell r="AD23">
            <v>0</v>
          </cell>
        </row>
        <row r="24">
          <cell r="AD24">
            <v>0</v>
          </cell>
        </row>
        <row r="25">
          <cell r="AD25">
            <v>0</v>
          </cell>
        </row>
        <row r="26">
          <cell r="AD26">
            <v>0</v>
          </cell>
        </row>
        <row r="27">
          <cell r="AD27">
            <v>0</v>
          </cell>
        </row>
        <row r="28">
          <cell r="AD28">
            <v>0</v>
          </cell>
        </row>
        <row r="29">
          <cell r="AD29">
            <v>0</v>
          </cell>
        </row>
        <row r="30">
          <cell r="AD30">
            <v>0</v>
          </cell>
        </row>
        <row r="31">
          <cell r="AD31">
            <v>0</v>
          </cell>
        </row>
        <row r="32">
          <cell r="AD32">
            <v>0</v>
          </cell>
        </row>
        <row r="33">
          <cell r="AD33">
            <v>0</v>
          </cell>
        </row>
        <row r="34">
          <cell r="AD34">
            <v>0</v>
          </cell>
        </row>
        <row r="35">
          <cell r="AD35">
            <v>0</v>
          </cell>
        </row>
        <row r="36">
          <cell r="AD36">
            <v>0</v>
          </cell>
        </row>
        <row r="37">
          <cell r="AD37">
            <v>0</v>
          </cell>
        </row>
        <row r="38">
          <cell r="AD38">
            <v>0</v>
          </cell>
        </row>
        <row r="39">
          <cell r="AD39">
            <v>0</v>
          </cell>
        </row>
        <row r="40">
          <cell r="AD40">
            <v>0</v>
          </cell>
        </row>
        <row r="41">
          <cell r="AD41">
            <v>0</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AD51">
            <v>0</v>
          </cell>
        </row>
        <row r="52">
          <cell r="AD52">
            <v>0</v>
          </cell>
        </row>
        <row r="53">
          <cell r="AD53">
            <v>0</v>
          </cell>
        </row>
        <row r="54">
          <cell r="AD54">
            <v>0</v>
          </cell>
        </row>
        <row r="55">
          <cell r="AD55">
            <v>0</v>
          </cell>
        </row>
        <row r="56">
          <cell r="AD56">
            <v>0</v>
          </cell>
        </row>
        <row r="57">
          <cell r="AD57">
            <v>0</v>
          </cell>
        </row>
        <row r="58">
          <cell r="AD58">
            <v>0</v>
          </cell>
        </row>
        <row r="59">
          <cell r="AD59">
            <v>0</v>
          </cell>
        </row>
        <row r="60">
          <cell r="AD60">
            <v>0</v>
          </cell>
        </row>
        <row r="61">
          <cell r="AD61">
            <v>0</v>
          </cell>
        </row>
        <row r="62">
          <cell r="AD62">
            <v>0</v>
          </cell>
        </row>
        <row r="63">
          <cell r="AD63">
            <v>0</v>
          </cell>
        </row>
        <row r="64">
          <cell r="AD64">
            <v>0</v>
          </cell>
        </row>
        <row r="65">
          <cell r="AD65">
            <v>0</v>
          </cell>
        </row>
        <row r="66">
          <cell r="AD66">
            <v>0</v>
          </cell>
        </row>
        <row r="67">
          <cell r="AD67">
            <v>0</v>
          </cell>
        </row>
        <row r="68">
          <cell r="AD68">
            <v>0</v>
          </cell>
        </row>
        <row r="69">
          <cell r="AD69">
            <v>0</v>
          </cell>
        </row>
        <row r="70">
          <cell r="AD70">
            <v>0</v>
          </cell>
        </row>
        <row r="71">
          <cell r="AD71">
            <v>0</v>
          </cell>
        </row>
        <row r="72">
          <cell r="AD72">
            <v>0</v>
          </cell>
        </row>
        <row r="73">
          <cell r="AD73">
            <v>0</v>
          </cell>
        </row>
        <row r="74">
          <cell r="AD74">
            <v>0</v>
          </cell>
        </row>
        <row r="75">
          <cell r="AD75">
            <v>0</v>
          </cell>
        </row>
        <row r="76">
          <cell r="AD76">
            <v>0</v>
          </cell>
        </row>
        <row r="77">
          <cell r="AD77">
            <v>0</v>
          </cell>
        </row>
        <row r="78">
          <cell r="AD78">
            <v>0</v>
          </cell>
        </row>
        <row r="79">
          <cell r="AD79">
            <v>0</v>
          </cell>
        </row>
        <row r="80">
          <cell r="AD80">
            <v>0</v>
          </cell>
        </row>
        <row r="81">
          <cell r="AD81">
            <v>0</v>
          </cell>
        </row>
        <row r="82">
          <cell r="AD82">
            <v>0</v>
          </cell>
        </row>
        <row r="83">
          <cell r="AD83">
            <v>0</v>
          </cell>
        </row>
        <row r="84">
          <cell r="AD84">
            <v>0</v>
          </cell>
        </row>
        <row r="85">
          <cell r="AD85">
            <v>0</v>
          </cell>
        </row>
        <row r="86">
          <cell r="AD86">
            <v>0</v>
          </cell>
        </row>
        <row r="87">
          <cell r="AD87">
            <v>0</v>
          </cell>
        </row>
        <row r="88">
          <cell r="AD88">
            <v>0</v>
          </cell>
        </row>
        <row r="89">
          <cell r="AD89">
            <v>0</v>
          </cell>
        </row>
        <row r="90">
          <cell r="AD90">
            <v>0</v>
          </cell>
        </row>
        <row r="91">
          <cell r="AD91">
            <v>0</v>
          </cell>
        </row>
        <row r="92">
          <cell r="AD92">
            <v>0</v>
          </cell>
        </row>
        <row r="93">
          <cell r="AD93">
            <v>0</v>
          </cell>
        </row>
        <row r="94">
          <cell r="AD94">
            <v>0</v>
          </cell>
        </row>
        <row r="95">
          <cell r="AD95">
            <v>0</v>
          </cell>
        </row>
        <row r="96">
          <cell r="AD96">
            <v>0</v>
          </cell>
        </row>
        <row r="97">
          <cell r="AD97">
            <v>0</v>
          </cell>
        </row>
        <row r="98">
          <cell r="AD98">
            <v>0</v>
          </cell>
        </row>
        <row r="99">
          <cell r="AD99">
            <v>0</v>
          </cell>
        </row>
        <row r="100">
          <cell r="AD100">
            <v>0</v>
          </cell>
        </row>
        <row r="101">
          <cell r="AD101">
            <v>0</v>
          </cell>
        </row>
        <row r="102">
          <cell r="AD102">
            <v>0</v>
          </cell>
        </row>
        <row r="103">
          <cell r="AD103">
            <v>0</v>
          </cell>
        </row>
        <row r="104">
          <cell r="AD104">
            <v>0</v>
          </cell>
        </row>
        <row r="105">
          <cell r="AD105">
            <v>0</v>
          </cell>
        </row>
        <row r="106">
          <cell r="AD106">
            <v>0</v>
          </cell>
        </row>
        <row r="107">
          <cell r="AD107">
            <v>0</v>
          </cell>
        </row>
        <row r="108">
          <cell r="AD108">
            <v>0</v>
          </cell>
        </row>
        <row r="109">
          <cell r="AD109">
            <v>0</v>
          </cell>
        </row>
        <row r="110">
          <cell r="AD110">
            <v>0</v>
          </cell>
        </row>
        <row r="111">
          <cell r="AD111">
            <v>0</v>
          </cell>
        </row>
        <row r="112">
          <cell r="AD112">
            <v>0</v>
          </cell>
        </row>
        <row r="113">
          <cell r="AD113">
            <v>0</v>
          </cell>
        </row>
        <row r="114">
          <cell r="AD114">
            <v>0</v>
          </cell>
        </row>
        <row r="115">
          <cell r="AD115">
            <v>0</v>
          </cell>
        </row>
        <row r="116">
          <cell r="AD116">
            <v>0</v>
          </cell>
        </row>
        <row r="117">
          <cell r="AD117">
            <v>0</v>
          </cell>
        </row>
        <row r="118">
          <cell r="AD118">
            <v>0</v>
          </cell>
        </row>
        <row r="119">
          <cell r="AD119">
            <v>0</v>
          </cell>
        </row>
        <row r="120">
          <cell r="AD120">
            <v>0</v>
          </cell>
        </row>
        <row r="121">
          <cell r="AD121">
            <v>0</v>
          </cell>
        </row>
        <row r="122">
          <cell r="AD122">
            <v>0</v>
          </cell>
        </row>
        <row r="123">
          <cell r="AD123">
            <v>0</v>
          </cell>
        </row>
        <row r="124">
          <cell r="AD124">
            <v>0</v>
          </cell>
        </row>
        <row r="125">
          <cell r="AD125">
            <v>0</v>
          </cell>
        </row>
        <row r="126">
          <cell r="AD126">
            <v>0</v>
          </cell>
        </row>
        <row r="127">
          <cell r="AD127">
            <v>0</v>
          </cell>
        </row>
        <row r="128">
          <cell r="AD128">
            <v>0</v>
          </cell>
        </row>
        <row r="129">
          <cell r="AD129">
            <v>0</v>
          </cell>
        </row>
        <row r="130">
          <cell r="AD130">
            <v>0</v>
          </cell>
        </row>
        <row r="131">
          <cell r="AD131">
            <v>0</v>
          </cell>
        </row>
        <row r="132">
          <cell r="AD132">
            <v>0</v>
          </cell>
        </row>
        <row r="133">
          <cell r="AD133">
            <v>0</v>
          </cell>
        </row>
        <row r="134">
          <cell r="AD134">
            <v>0</v>
          </cell>
        </row>
        <row r="135">
          <cell r="AD135">
            <v>0</v>
          </cell>
        </row>
        <row r="136">
          <cell r="AD136">
            <v>0</v>
          </cell>
        </row>
        <row r="137">
          <cell r="AD137">
            <v>0</v>
          </cell>
        </row>
        <row r="138">
          <cell r="AD138">
            <v>0</v>
          </cell>
        </row>
        <row r="139">
          <cell r="AD139">
            <v>0</v>
          </cell>
        </row>
        <row r="140">
          <cell r="AD140">
            <v>0</v>
          </cell>
        </row>
        <row r="141">
          <cell r="AD141">
            <v>0</v>
          </cell>
        </row>
        <row r="142">
          <cell r="AD142">
            <v>0</v>
          </cell>
        </row>
        <row r="143">
          <cell r="AD143">
            <v>0</v>
          </cell>
        </row>
        <row r="144">
          <cell r="AD144">
            <v>0</v>
          </cell>
        </row>
        <row r="145">
          <cell r="AD145">
            <v>0</v>
          </cell>
        </row>
        <row r="146">
          <cell r="AD146">
            <v>0</v>
          </cell>
        </row>
        <row r="147">
          <cell r="AD147">
            <v>0</v>
          </cell>
        </row>
        <row r="148">
          <cell r="AD148">
            <v>0</v>
          </cell>
        </row>
        <row r="149">
          <cell r="AD149">
            <v>0</v>
          </cell>
        </row>
        <row r="150">
          <cell r="AD150">
            <v>0</v>
          </cell>
        </row>
        <row r="151">
          <cell r="AD151">
            <v>0</v>
          </cell>
        </row>
        <row r="152">
          <cell r="AD152">
            <v>0</v>
          </cell>
        </row>
        <row r="153">
          <cell r="AD153">
            <v>0</v>
          </cell>
        </row>
        <row r="154">
          <cell r="AD154">
            <v>0</v>
          </cell>
        </row>
        <row r="155">
          <cell r="AD155">
            <v>0</v>
          </cell>
        </row>
        <row r="156">
          <cell r="AD156">
            <v>0</v>
          </cell>
        </row>
        <row r="157">
          <cell r="AD157">
            <v>0</v>
          </cell>
        </row>
        <row r="158">
          <cell r="AD158">
            <v>0</v>
          </cell>
        </row>
        <row r="159">
          <cell r="AD159">
            <v>0</v>
          </cell>
        </row>
        <row r="160">
          <cell r="AD160">
            <v>0</v>
          </cell>
        </row>
        <row r="161">
          <cell r="AD161">
            <v>0</v>
          </cell>
        </row>
        <row r="162">
          <cell r="AD162">
            <v>0</v>
          </cell>
        </row>
        <row r="163">
          <cell r="AD163">
            <v>0</v>
          </cell>
        </row>
        <row r="164">
          <cell r="AD164">
            <v>0</v>
          </cell>
        </row>
        <row r="165">
          <cell r="AD165">
            <v>0</v>
          </cell>
        </row>
        <row r="166">
          <cell r="AD166">
            <v>0</v>
          </cell>
        </row>
        <row r="167">
          <cell r="AD167">
            <v>0</v>
          </cell>
        </row>
        <row r="168">
          <cell r="AD168">
            <v>0</v>
          </cell>
        </row>
        <row r="169">
          <cell r="AD169">
            <v>0</v>
          </cell>
        </row>
        <row r="170">
          <cell r="AD170">
            <v>0</v>
          </cell>
        </row>
        <row r="171">
          <cell r="AD171">
            <v>0</v>
          </cell>
        </row>
        <row r="172">
          <cell r="AD172">
            <v>0</v>
          </cell>
        </row>
        <row r="173">
          <cell r="AD173">
            <v>0</v>
          </cell>
        </row>
        <row r="174">
          <cell r="AD174">
            <v>0</v>
          </cell>
        </row>
        <row r="175">
          <cell r="AD175">
            <v>0</v>
          </cell>
        </row>
        <row r="176">
          <cell r="AD176">
            <v>0</v>
          </cell>
        </row>
        <row r="177">
          <cell r="AD177">
            <v>0</v>
          </cell>
        </row>
        <row r="178">
          <cell r="AD178">
            <v>0</v>
          </cell>
        </row>
        <row r="179">
          <cell r="AD179">
            <v>0</v>
          </cell>
        </row>
        <row r="180">
          <cell r="AD180">
            <v>0</v>
          </cell>
        </row>
        <row r="181">
          <cell r="AD181">
            <v>0</v>
          </cell>
        </row>
        <row r="182">
          <cell r="AD182">
            <v>0</v>
          </cell>
        </row>
        <row r="183">
          <cell r="AD183">
            <v>0</v>
          </cell>
        </row>
        <row r="184">
          <cell r="AD184">
            <v>0</v>
          </cell>
        </row>
        <row r="185">
          <cell r="AD185">
            <v>0</v>
          </cell>
        </row>
        <row r="186">
          <cell r="AD186">
            <v>0</v>
          </cell>
        </row>
        <row r="187">
          <cell r="AD187">
            <v>0</v>
          </cell>
        </row>
        <row r="188">
          <cell r="AD188">
            <v>0</v>
          </cell>
        </row>
        <row r="189">
          <cell r="AD189">
            <v>0</v>
          </cell>
        </row>
        <row r="190">
          <cell r="AD190">
            <v>0</v>
          </cell>
        </row>
        <row r="191">
          <cell r="AD191">
            <v>0</v>
          </cell>
        </row>
        <row r="192">
          <cell r="AD192">
            <v>0</v>
          </cell>
        </row>
        <row r="193">
          <cell r="AD193">
            <v>0</v>
          </cell>
        </row>
        <row r="194">
          <cell r="AD194">
            <v>0</v>
          </cell>
        </row>
        <row r="195">
          <cell r="AD195">
            <v>0</v>
          </cell>
        </row>
        <row r="196">
          <cell r="AD196">
            <v>0</v>
          </cell>
        </row>
        <row r="197">
          <cell r="AD197">
            <v>0</v>
          </cell>
        </row>
        <row r="198">
          <cell r="AD198">
            <v>0</v>
          </cell>
        </row>
        <row r="199">
          <cell r="AD199">
            <v>0</v>
          </cell>
        </row>
        <row r="200">
          <cell r="AD200">
            <v>0</v>
          </cell>
        </row>
        <row r="201">
          <cell r="AD201">
            <v>0</v>
          </cell>
        </row>
        <row r="202">
          <cell r="AD202">
            <v>0</v>
          </cell>
        </row>
        <row r="203">
          <cell r="AD203">
            <v>0</v>
          </cell>
        </row>
        <row r="204">
          <cell r="AD204">
            <v>0</v>
          </cell>
        </row>
        <row r="205">
          <cell r="AD205">
            <v>0</v>
          </cell>
        </row>
        <row r="206">
          <cell r="AD206">
            <v>0</v>
          </cell>
        </row>
        <row r="207">
          <cell r="AD207">
            <v>0</v>
          </cell>
        </row>
        <row r="208">
          <cell r="AD208">
            <v>0</v>
          </cell>
        </row>
        <row r="209">
          <cell r="AD209">
            <v>0</v>
          </cell>
        </row>
        <row r="210">
          <cell r="AD210">
            <v>0</v>
          </cell>
        </row>
        <row r="211">
          <cell r="AD211">
            <v>0</v>
          </cell>
        </row>
        <row r="212">
          <cell r="AD212">
            <v>0</v>
          </cell>
        </row>
        <row r="213">
          <cell r="AD213">
            <v>0</v>
          </cell>
        </row>
        <row r="214">
          <cell r="AD214">
            <v>0</v>
          </cell>
        </row>
        <row r="215">
          <cell r="AD215">
            <v>0</v>
          </cell>
        </row>
        <row r="216">
          <cell r="AD216">
            <v>0</v>
          </cell>
        </row>
        <row r="217">
          <cell r="AD217">
            <v>0</v>
          </cell>
        </row>
        <row r="218">
          <cell r="AD218">
            <v>0</v>
          </cell>
        </row>
        <row r="219">
          <cell r="AD219">
            <v>0</v>
          </cell>
        </row>
        <row r="220">
          <cell r="AD220">
            <v>0</v>
          </cell>
        </row>
        <row r="221">
          <cell r="AD221">
            <v>0</v>
          </cell>
        </row>
        <row r="222">
          <cell r="AD222">
            <v>0</v>
          </cell>
        </row>
        <row r="223">
          <cell r="AD223">
            <v>0</v>
          </cell>
        </row>
        <row r="224">
          <cell r="AD224">
            <v>0</v>
          </cell>
        </row>
        <row r="225">
          <cell r="AD225">
            <v>0</v>
          </cell>
        </row>
        <row r="226">
          <cell r="AD226">
            <v>0</v>
          </cell>
        </row>
        <row r="227">
          <cell r="AD227">
            <v>0</v>
          </cell>
        </row>
        <row r="228">
          <cell r="AD228">
            <v>0</v>
          </cell>
        </row>
        <row r="229">
          <cell r="AD229">
            <v>0</v>
          </cell>
        </row>
        <row r="230">
          <cell r="AD230">
            <v>0</v>
          </cell>
        </row>
        <row r="231">
          <cell r="AD231">
            <v>0</v>
          </cell>
        </row>
        <row r="232">
          <cell r="AD232">
            <v>0</v>
          </cell>
        </row>
        <row r="233">
          <cell r="AD233">
            <v>0</v>
          </cell>
        </row>
        <row r="234">
          <cell r="AD234">
            <v>0</v>
          </cell>
        </row>
        <row r="235">
          <cell r="AD235">
            <v>0</v>
          </cell>
        </row>
        <row r="236">
          <cell r="AD236">
            <v>0</v>
          </cell>
        </row>
        <row r="237">
          <cell r="AD237">
            <v>0</v>
          </cell>
        </row>
        <row r="238">
          <cell r="AD238">
            <v>0</v>
          </cell>
        </row>
        <row r="239">
          <cell r="AD239">
            <v>0</v>
          </cell>
        </row>
        <row r="240">
          <cell r="AD240">
            <v>0</v>
          </cell>
        </row>
        <row r="241">
          <cell r="AD241">
            <v>0</v>
          </cell>
        </row>
        <row r="242">
          <cell r="AD242">
            <v>0</v>
          </cell>
        </row>
        <row r="243">
          <cell r="AD243">
            <v>0</v>
          </cell>
        </row>
        <row r="244">
          <cell r="AD244">
            <v>0</v>
          </cell>
        </row>
        <row r="245">
          <cell r="AD245">
            <v>0</v>
          </cell>
        </row>
        <row r="246">
          <cell r="AD246">
            <v>0</v>
          </cell>
        </row>
        <row r="247">
          <cell r="AD247">
            <v>0</v>
          </cell>
        </row>
        <row r="248">
          <cell r="AD248">
            <v>0</v>
          </cell>
        </row>
        <row r="249">
          <cell r="AD249">
            <v>0</v>
          </cell>
        </row>
        <row r="250">
          <cell r="AD250">
            <v>0</v>
          </cell>
        </row>
        <row r="251">
          <cell r="AD251">
            <v>0</v>
          </cell>
        </row>
        <row r="252">
          <cell r="AD252">
            <v>0</v>
          </cell>
        </row>
        <row r="253">
          <cell r="AD253">
            <v>0</v>
          </cell>
        </row>
        <row r="254">
          <cell r="AD254">
            <v>0</v>
          </cell>
        </row>
        <row r="255">
          <cell r="AD255">
            <v>0</v>
          </cell>
        </row>
        <row r="256">
          <cell r="AD256">
            <v>0</v>
          </cell>
        </row>
        <row r="257">
          <cell r="AD257">
            <v>0</v>
          </cell>
        </row>
        <row r="258">
          <cell r="AD258">
            <v>0</v>
          </cell>
        </row>
        <row r="259">
          <cell r="AD259">
            <v>0</v>
          </cell>
        </row>
        <row r="260">
          <cell r="AD260">
            <v>0</v>
          </cell>
        </row>
        <row r="261">
          <cell r="AD261">
            <v>0</v>
          </cell>
        </row>
        <row r="262">
          <cell r="AD262">
            <v>0</v>
          </cell>
        </row>
        <row r="263">
          <cell r="AD263">
            <v>0</v>
          </cell>
        </row>
        <row r="264">
          <cell r="AD264">
            <v>0</v>
          </cell>
        </row>
        <row r="265">
          <cell r="AD265">
            <v>0</v>
          </cell>
        </row>
        <row r="266">
          <cell r="AD266">
            <v>0</v>
          </cell>
        </row>
        <row r="267">
          <cell r="AD267">
            <v>0</v>
          </cell>
        </row>
        <row r="268">
          <cell r="AD268">
            <v>0</v>
          </cell>
        </row>
        <row r="269">
          <cell r="AD269">
            <v>0</v>
          </cell>
        </row>
        <row r="270">
          <cell r="AD270">
            <v>0</v>
          </cell>
        </row>
        <row r="271">
          <cell r="AD271">
            <v>0</v>
          </cell>
        </row>
        <row r="272">
          <cell r="AD272">
            <v>0</v>
          </cell>
        </row>
        <row r="273">
          <cell r="AD273">
            <v>0</v>
          </cell>
        </row>
        <row r="274">
          <cell r="AD274">
            <v>0</v>
          </cell>
        </row>
        <row r="275">
          <cell r="AD275">
            <v>0</v>
          </cell>
        </row>
        <row r="276">
          <cell r="AD276">
            <v>0</v>
          </cell>
        </row>
        <row r="277">
          <cell r="AD277">
            <v>0</v>
          </cell>
        </row>
        <row r="278">
          <cell r="AD278">
            <v>0</v>
          </cell>
        </row>
        <row r="279">
          <cell r="AD279">
            <v>0</v>
          </cell>
        </row>
        <row r="280">
          <cell r="AD280">
            <v>0</v>
          </cell>
        </row>
        <row r="281">
          <cell r="AD281">
            <v>0</v>
          </cell>
        </row>
        <row r="282">
          <cell r="AD282">
            <v>0</v>
          </cell>
        </row>
        <row r="283">
          <cell r="AD283">
            <v>0</v>
          </cell>
        </row>
        <row r="284">
          <cell r="AD284">
            <v>0</v>
          </cell>
        </row>
        <row r="285">
          <cell r="AD285">
            <v>0</v>
          </cell>
        </row>
        <row r="286">
          <cell r="AD286">
            <v>0</v>
          </cell>
        </row>
        <row r="287">
          <cell r="AD287">
            <v>0</v>
          </cell>
        </row>
        <row r="288">
          <cell r="AD288">
            <v>0</v>
          </cell>
        </row>
        <row r="289">
          <cell r="AD289">
            <v>0</v>
          </cell>
        </row>
        <row r="290">
          <cell r="AD290">
            <v>0</v>
          </cell>
        </row>
        <row r="291">
          <cell r="AD291">
            <v>0</v>
          </cell>
        </row>
        <row r="292">
          <cell r="AD292">
            <v>0</v>
          </cell>
        </row>
        <row r="293">
          <cell r="AD293">
            <v>0</v>
          </cell>
        </row>
        <row r="294">
          <cell r="AD294">
            <v>0</v>
          </cell>
        </row>
        <row r="295">
          <cell r="AD295">
            <v>0</v>
          </cell>
        </row>
        <row r="296">
          <cell r="AD296">
            <v>0</v>
          </cell>
        </row>
        <row r="297">
          <cell r="AD297">
            <v>0</v>
          </cell>
        </row>
        <row r="298">
          <cell r="AD298">
            <v>0</v>
          </cell>
        </row>
        <row r="299">
          <cell r="AD299">
            <v>0</v>
          </cell>
        </row>
        <row r="300">
          <cell r="AD300">
            <v>0</v>
          </cell>
        </row>
        <row r="301">
          <cell r="AD301">
            <v>0</v>
          </cell>
        </row>
        <row r="302">
          <cell r="AD302">
            <v>0</v>
          </cell>
        </row>
        <row r="303">
          <cell r="AD303">
            <v>0</v>
          </cell>
        </row>
        <row r="304">
          <cell r="AD304">
            <v>0</v>
          </cell>
        </row>
        <row r="305">
          <cell r="AD305">
            <v>0</v>
          </cell>
        </row>
        <row r="306">
          <cell r="AD306">
            <v>0</v>
          </cell>
        </row>
        <row r="307">
          <cell r="AD307">
            <v>0</v>
          </cell>
        </row>
        <row r="308">
          <cell r="AD308">
            <v>0</v>
          </cell>
        </row>
        <row r="309">
          <cell r="AD309">
            <v>0</v>
          </cell>
        </row>
        <row r="310">
          <cell r="AD310">
            <v>0</v>
          </cell>
        </row>
        <row r="311">
          <cell r="AD311">
            <v>0</v>
          </cell>
        </row>
        <row r="312">
          <cell r="AD312">
            <v>0</v>
          </cell>
        </row>
        <row r="313">
          <cell r="AD313">
            <v>0</v>
          </cell>
        </row>
        <row r="314">
          <cell r="AD314">
            <v>0</v>
          </cell>
        </row>
        <row r="315">
          <cell r="AD315">
            <v>0</v>
          </cell>
        </row>
        <row r="316">
          <cell r="AD316">
            <v>0</v>
          </cell>
        </row>
        <row r="317">
          <cell r="AD317">
            <v>0</v>
          </cell>
        </row>
        <row r="318">
          <cell r="AD318">
            <v>0</v>
          </cell>
        </row>
        <row r="319">
          <cell r="AD319">
            <v>0</v>
          </cell>
        </row>
        <row r="320">
          <cell r="AD320">
            <v>0</v>
          </cell>
        </row>
        <row r="321">
          <cell r="AD321">
            <v>0</v>
          </cell>
        </row>
        <row r="322">
          <cell r="AD322">
            <v>0</v>
          </cell>
        </row>
        <row r="323">
          <cell r="AD323">
            <v>0</v>
          </cell>
        </row>
        <row r="324">
          <cell r="AD324">
            <v>0</v>
          </cell>
        </row>
        <row r="325">
          <cell r="AD325">
            <v>0</v>
          </cell>
        </row>
        <row r="326">
          <cell r="AD326">
            <v>0</v>
          </cell>
        </row>
        <row r="327">
          <cell r="AD327">
            <v>0</v>
          </cell>
        </row>
        <row r="328">
          <cell r="AD328">
            <v>0</v>
          </cell>
        </row>
        <row r="329">
          <cell r="AD329">
            <v>0</v>
          </cell>
        </row>
        <row r="330">
          <cell r="AD330">
            <v>0</v>
          </cell>
        </row>
        <row r="331">
          <cell r="AD331">
            <v>0</v>
          </cell>
        </row>
        <row r="332">
          <cell r="AD332">
            <v>0</v>
          </cell>
        </row>
        <row r="333">
          <cell r="AD333">
            <v>0</v>
          </cell>
        </row>
        <row r="334">
          <cell r="AD334">
            <v>0</v>
          </cell>
        </row>
        <row r="335">
          <cell r="AD335">
            <v>0</v>
          </cell>
        </row>
        <row r="336">
          <cell r="AD336">
            <v>0</v>
          </cell>
        </row>
        <row r="337">
          <cell r="AD337">
            <v>0</v>
          </cell>
        </row>
        <row r="338">
          <cell r="AD338">
            <v>0</v>
          </cell>
        </row>
        <row r="339">
          <cell r="AD339">
            <v>0</v>
          </cell>
        </row>
        <row r="340">
          <cell r="AD340">
            <v>0</v>
          </cell>
        </row>
        <row r="341">
          <cell r="AD341">
            <v>0</v>
          </cell>
        </row>
        <row r="342">
          <cell r="AD342">
            <v>0</v>
          </cell>
        </row>
        <row r="343">
          <cell r="AD343">
            <v>0</v>
          </cell>
        </row>
        <row r="344">
          <cell r="AD344">
            <v>0</v>
          </cell>
        </row>
        <row r="345">
          <cell r="AD345">
            <v>0</v>
          </cell>
        </row>
        <row r="346">
          <cell r="AD346">
            <v>0</v>
          </cell>
        </row>
        <row r="347">
          <cell r="AD347">
            <v>0</v>
          </cell>
        </row>
        <row r="348">
          <cell r="AD348">
            <v>0</v>
          </cell>
        </row>
        <row r="349">
          <cell r="AD349">
            <v>0</v>
          </cell>
        </row>
        <row r="350">
          <cell r="AD350">
            <v>0</v>
          </cell>
        </row>
        <row r="351">
          <cell r="AD351">
            <v>0</v>
          </cell>
        </row>
        <row r="352">
          <cell r="AD352">
            <v>0</v>
          </cell>
        </row>
        <row r="353">
          <cell r="AD353">
            <v>0</v>
          </cell>
        </row>
        <row r="354">
          <cell r="AD354">
            <v>0</v>
          </cell>
        </row>
        <row r="355">
          <cell r="AD355">
            <v>0</v>
          </cell>
        </row>
        <row r="356">
          <cell r="AD356">
            <v>0</v>
          </cell>
        </row>
        <row r="357">
          <cell r="AD357">
            <v>0</v>
          </cell>
        </row>
        <row r="358">
          <cell r="AD358">
            <v>0</v>
          </cell>
        </row>
        <row r="359">
          <cell r="AD359">
            <v>0</v>
          </cell>
        </row>
        <row r="360">
          <cell r="AD360">
            <v>0</v>
          </cell>
        </row>
        <row r="361">
          <cell r="AD361">
            <v>0</v>
          </cell>
        </row>
        <row r="362">
          <cell r="AD362">
            <v>0</v>
          </cell>
        </row>
        <row r="363">
          <cell r="AD363">
            <v>0</v>
          </cell>
        </row>
        <row r="364">
          <cell r="AD364">
            <v>0</v>
          </cell>
        </row>
        <row r="365">
          <cell r="AD365">
            <v>0</v>
          </cell>
        </row>
        <row r="366">
          <cell r="AD366">
            <v>0</v>
          </cell>
        </row>
        <row r="367">
          <cell r="AD367">
            <v>0</v>
          </cell>
        </row>
        <row r="368">
          <cell r="AD368">
            <v>0</v>
          </cell>
        </row>
        <row r="369">
          <cell r="AD369">
            <v>0</v>
          </cell>
        </row>
        <row r="370">
          <cell r="AD370">
            <v>0</v>
          </cell>
        </row>
        <row r="371">
          <cell r="AD371">
            <v>0</v>
          </cell>
        </row>
        <row r="372">
          <cell r="AD372">
            <v>0</v>
          </cell>
        </row>
        <row r="373">
          <cell r="AD373">
            <v>0</v>
          </cell>
        </row>
        <row r="374">
          <cell r="AD374">
            <v>0</v>
          </cell>
        </row>
        <row r="375">
          <cell r="AD375">
            <v>0</v>
          </cell>
        </row>
        <row r="376">
          <cell r="AD376">
            <v>0</v>
          </cell>
        </row>
        <row r="377">
          <cell r="AD377">
            <v>0</v>
          </cell>
        </row>
        <row r="378">
          <cell r="AD378">
            <v>0</v>
          </cell>
        </row>
        <row r="379">
          <cell r="AD379">
            <v>0</v>
          </cell>
        </row>
        <row r="380">
          <cell r="AD380">
            <v>0</v>
          </cell>
        </row>
        <row r="381">
          <cell r="AD381">
            <v>9010</v>
          </cell>
        </row>
        <row r="382">
          <cell r="AD382">
            <v>0</v>
          </cell>
        </row>
        <row r="383">
          <cell r="AD383">
            <v>0</v>
          </cell>
        </row>
        <row r="384">
          <cell r="AD384">
            <v>0</v>
          </cell>
        </row>
        <row r="385">
          <cell r="AD385">
            <v>0</v>
          </cell>
        </row>
        <row r="386">
          <cell r="AD386">
            <v>0</v>
          </cell>
        </row>
        <row r="409">
          <cell r="AD409">
            <v>9009</v>
          </cell>
        </row>
        <row r="412">
          <cell r="AD412">
            <v>9010</v>
          </cell>
        </row>
        <row r="413">
          <cell r="AD413">
            <v>9010</v>
          </cell>
        </row>
        <row r="414">
          <cell r="AD414">
            <v>9010</v>
          </cell>
        </row>
        <row r="415">
          <cell r="AD415">
            <v>9010</v>
          </cell>
        </row>
        <row r="416">
          <cell r="AD416">
            <v>9010</v>
          </cell>
        </row>
        <row r="417">
          <cell r="AD417">
            <v>9010</v>
          </cell>
        </row>
        <row r="419">
          <cell r="AD419">
            <v>0</v>
          </cell>
        </row>
        <row r="420">
          <cell r="AD420">
            <v>0</v>
          </cell>
        </row>
        <row r="421">
          <cell r="AD421">
            <v>0</v>
          </cell>
        </row>
        <row r="422">
          <cell r="AD422">
            <v>0</v>
          </cell>
        </row>
        <row r="423">
          <cell r="AD423">
            <v>0</v>
          </cell>
        </row>
        <row r="424">
          <cell r="AD424">
            <v>0</v>
          </cell>
        </row>
        <row r="425">
          <cell r="AD425">
            <v>0</v>
          </cell>
        </row>
        <row r="426">
          <cell r="AD426">
            <v>0</v>
          </cell>
        </row>
        <row r="427">
          <cell r="AD427">
            <v>0</v>
          </cell>
        </row>
        <row r="428">
          <cell r="AD428">
            <v>0</v>
          </cell>
        </row>
        <row r="429">
          <cell r="AD429">
            <v>0</v>
          </cell>
        </row>
        <row r="430">
          <cell r="AD430">
            <v>0</v>
          </cell>
        </row>
        <row r="431">
          <cell r="AD431">
            <v>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其他設備餘額"/>
      <sheetName val="月份KEY"/>
      <sheetName val="折舊拋轉"/>
      <sheetName val="其他設備折舊彙總"/>
      <sheetName val="其他設備彙總"/>
      <sheetName val="9212BK"/>
      <sheetName val="9212折舊BK"/>
      <sheetName val="9211BK"/>
      <sheetName val="9211折舊BK"/>
      <sheetName val="9210BK"/>
      <sheetName val="9210折舊BK"/>
      <sheetName val="9209BK"/>
      <sheetName val="9209折舊BK"/>
      <sheetName val="9208BK"/>
      <sheetName val="9208折舊BK"/>
      <sheetName val="9207BK"/>
      <sheetName val="9207折舊BK"/>
      <sheetName val="9206BK"/>
      <sheetName val="9206折舊BK"/>
      <sheetName val="9205BK"/>
      <sheetName val="9205折舊BK"/>
      <sheetName val="9204BK"/>
      <sheetName val="9204折舊BK"/>
      <sheetName val="9203BK"/>
      <sheetName val="9203折舊BK"/>
      <sheetName val="9201BK"/>
      <sheetName val="9202BK"/>
      <sheetName val="佣金預算-9210政策"/>
      <sheetName val="分攤表"/>
      <sheetName val="預估結構"/>
    </sheetNames>
    <sheetDataSet>
      <sheetData sheetId="0">
        <row r="1">
          <cell r="P1" t="str">
            <v>取得成本</v>
          </cell>
        </row>
        <row r="2">
          <cell r="P2">
            <v>3564738</v>
          </cell>
        </row>
        <row r="3">
          <cell r="P3">
            <v>16131</v>
          </cell>
        </row>
        <row r="4">
          <cell r="P4">
            <v>32260</v>
          </cell>
        </row>
        <row r="5">
          <cell r="P5">
            <v>32260</v>
          </cell>
        </row>
        <row r="6">
          <cell r="P6">
            <v>20900</v>
          </cell>
        </row>
        <row r="7">
          <cell r="P7">
            <v>4806948</v>
          </cell>
        </row>
        <row r="8">
          <cell r="P8">
            <v>20900</v>
          </cell>
        </row>
        <row r="9">
          <cell r="P9">
            <v>41800</v>
          </cell>
        </row>
        <row r="10">
          <cell r="P10">
            <v>41800</v>
          </cell>
        </row>
        <row r="11">
          <cell r="P11">
            <v>20900</v>
          </cell>
        </row>
        <row r="12">
          <cell r="P12">
            <v>20900</v>
          </cell>
        </row>
        <row r="13">
          <cell r="P13">
            <v>366660</v>
          </cell>
        </row>
        <row r="14">
          <cell r="P14">
            <v>521042</v>
          </cell>
        </row>
        <row r="15">
          <cell r="P15">
            <v>4140</v>
          </cell>
        </row>
        <row r="16">
          <cell r="P16">
            <v>4140</v>
          </cell>
        </row>
        <row r="17">
          <cell r="P17">
            <v>4140</v>
          </cell>
        </row>
        <row r="18">
          <cell r="P18">
            <v>12419</v>
          </cell>
        </row>
        <row r="19">
          <cell r="P19">
            <v>173861</v>
          </cell>
        </row>
        <row r="20">
          <cell r="P20">
            <v>4140</v>
          </cell>
        </row>
        <row r="21">
          <cell r="P21">
            <v>4140</v>
          </cell>
        </row>
        <row r="22">
          <cell r="P22">
            <v>136607</v>
          </cell>
        </row>
        <row r="23">
          <cell r="P23">
            <v>102857</v>
          </cell>
        </row>
        <row r="24">
          <cell r="P24">
            <v>154286</v>
          </cell>
        </row>
        <row r="25">
          <cell r="P25">
            <v>238092</v>
          </cell>
        </row>
        <row r="26">
          <cell r="P26">
            <v>141093</v>
          </cell>
        </row>
        <row r="27">
          <cell r="P27">
            <v>3706</v>
          </cell>
        </row>
        <row r="28">
          <cell r="P28">
            <v>33355</v>
          </cell>
        </row>
        <row r="29">
          <cell r="P29">
            <v>25943</v>
          </cell>
        </row>
        <row r="30">
          <cell r="P30">
            <v>55592</v>
          </cell>
        </row>
        <row r="31">
          <cell r="P31">
            <v>18530</v>
          </cell>
        </row>
        <row r="32">
          <cell r="P32">
            <v>7413</v>
          </cell>
        </row>
        <row r="33">
          <cell r="P33">
            <v>3706</v>
          </cell>
        </row>
        <row r="34">
          <cell r="P34">
            <v>11118</v>
          </cell>
        </row>
        <row r="35">
          <cell r="P35">
            <v>11118</v>
          </cell>
        </row>
        <row r="36">
          <cell r="P36">
            <v>2102952</v>
          </cell>
        </row>
        <row r="37">
          <cell r="P37">
            <v>615930</v>
          </cell>
        </row>
        <row r="38">
          <cell r="P38">
            <v>100</v>
          </cell>
        </row>
        <row r="39">
          <cell r="P39">
            <v>66</v>
          </cell>
        </row>
        <row r="40">
          <cell r="P40">
            <v>87990</v>
          </cell>
        </row>
        <row r="41">
          <cell r="P41">
            <v>668800</v>
          </cell>
        </row>
        <row r="42">
          <cell r="P42">
            <v>8059</v>
          </cell>
        </row>
        <row r="43">
          <cell r="P43">
            <v>68503</v>
          </cell>
        </row>
        <row r="44">
          <cell r="P44">
            <v>4030</v>
          </cell>
        </row>
        <row r="45">
          <cell r="P45">
            <v>4030</v>
          </cell>
        </row>
        <row r="46">
          <cell r="P46">
            <v>16118</v>
          </cell>
        </row>
        <row r="47">
          <cell r="P47">
            <v>60444</v>
          </cell>
        </row>
        <row r="48">
          <cell r="P48">
            <v>49574</v>
          </cell>
        </row>
        <row r="49">
          <cell r="P49">
            <v>33048</v>
          </cell>
        </row>
        <row r="50">
          <cell r="P50">
            <v>2754</v>
          </cell>
        </row>
        <row r="51">
          <cell r="P51">
            <v>19278</v>
          </cell>
        </row>
        <row r="52">
          <cell r="P52">
            <v>220000</v>
          </cell>
        </row>
        <row r="53">
          <cell r="P53">
            <v>220000</v>
          </cell>
        </row>
        <row r="54">
          <cell r="P54">
            <v>220000</v>
          </cell>
        </row>
        <row r="55">
          <cell r="P55">
            <v>220000</v>
          </cell>
        </row>
        <row r="56">
          <cell r="P56">
            <v>220000</v>
          </cell>
        </row>
        <row r="57">
          <cell r="P57">
            <v>220000</v>
          </cell>
        </row>
        <row r="58">
          <cell r="P58">
            <v>220000</v>
          </cell>
        </row>
        <row r="59">
          <cell r="P59">
            <v>220000</v>
          </cell>
        </row>
        <row r="60">
          <cell r="P60">
            <v>220000</v>
          </cell>
        </row>
        <row r="61">
          <cell r="P61">
            <v>220000</v>
          </cell>
        </row>
        <row r="62">
          <cell r="P62">
            <v>1584000</v>
          </cell>
        </row>
        <row r="63">
          <cell r="P63">
            <v>58586623</v>
          </cell>
        </row>
        <row r="64">
          <cell r="P64">
            <v>23194687</v>
          </cell>
        </row>
        <row r="65">
          <cell r="P65">
            <v>32282406</v>
          </cell>
        </row>
        <row r="66">
          <cell r="P66">
            <v>62363006</v>
          </cell>
        </row>
        <row r="67">
          <cell r="P67">
            <v>695238</v>
          </cell>
        </row>
        <row r="68">
          <cell r="P68">
            <v>1333333</v>
          </cell>
        </row>
        <row r="69">
          <cell r="P69">
            <v>502857</v>
          </cell>
        </row>
        <row r="70">
          <cell r="P70">
            <v>259048</v>
          </cell>
        </row>
        <row r="71">
          <cell r="P71">
            <v>57619</v>
          </cell>
        </row>
        <row r="72">
          <cell r="P72">
            <v>57619</v>
          </cell>
        </row>
        <row r="73">
          <cell r="P73">
            <v>57619</v>
          </cell>
        </row>
        <row r="74">
          <cell r="P74">
            <v>57619</v>
          </cell>
        </row>
        <row r="75">
          <cell r="P75">
            <v>57619</v>
          </cell>
        </row>
        <row r="76">
          <cell r="P76">
            <v>57619</v>
          </cell>
        </row>
        <row r="77">
          <cell r="P77">
            <v>57619</v>
          </cell>
        </row>
        <row r="78">
          <cell r="P78">
            <v>57619</v>
          </cell>
        </row>
        <row r="79">
          <cell r="P79">
            <v>57619</v>
          </cell>
        </row>
        <row r="80">
          <cell r="P80">
            <v>57619</v>
          </cell>
        </row>
        <row r="81">
          <cell r="P81">
            <v>57619</v>
          </cell>
        </row>
        <row r="82">
          <cell r="P82">
            <v>57619</v>
          </cell>
        </row>
        <row r="83">
          <cell r="P83">
            <v>57619</v>
          </cell>
        </row>
        <row r="84">
          <cell r="P84">
            <v>57620</v>
          </cell>
        </row>
        <row r="85">
          <cell r="P85">
            <v>57619</v>
          </cell>
        </row>
        <row r="86">
          <cell r="P86">
            <v>57619</v>
          </cell>
        </row>
        <row r="87">
          <cell r="P87">
            <v>57619</v>
          </cell>
        </row>
        <row r="88">
          <cell r="P88">
            <v>57619</v>
          </cell>
        </row>
        <row r="89">
          <cell r="P89">
            <v>57619</v>
          </cell>
        </row>
        <row r="90">
          <cell r="P90">
            <v>57619</v>
          </cell>
        </row>
        <row r="91">
          <cell r="P91">
            <v>10246382</v>
          </cell>
        </row>
        <row r="92">
          <cell r="P92">
            <v>4297605</v>
          </cell>
        </row>
        <row r="93">
          <cell r="P93">
            <v>5773973</v>
          </cell>
        </row>
        <row r="94">
          <cell r="P94">
            <v>8042677</v>
          </cell>
        </row>
        <row r="95">
          <cell r="P95">
            <v>9510246</v>
          </cell>
        </row>
        <row r="96">
          <cell r="P96">
            <v>2268848</v>
          </cell>
        </row>
        <row r="97">
          <cell r="P97">
            <v>2543004</v>
          </cell>
        </row>
        <row r="98">
          <cell r="P98">
            <v>2592774</v>
          </cell>
        </row>
        <row r="99">
          <cell r="P99">
            <v>3284806</v>
          </cell>
        </row>
        <row r="100">
          <cell r="P100">
            <v>1749830</v>
          </cell>
        </row>
        <row r="101">
          <cell r="P101">
            <v>1749830</v>
          </cell>
        </row>
        <row r="102">
          <cell r="P102">
            <v>2924400</v>
          </cell>
        </row>
        <row r="103">
          <cell r="P103">
            <v>65000</v>
          </cell>
        </row>
        <row r="104">
          <cell r="P104">
            <v>65000</v>
          </cell>
        </row>
        <row r="105">
          <cell r="P105">
            <v>657022</v>
          </cell>
        </row>
        <row r="106">
          <cell r="P106">
            <v>657022</v>
          </cell>
        </row>
        <row r="107">
          <cell r="P107">
            <v>657022</v>
          </cell>
        </row>
        <row r="108">
          <cell r="P108">
            <v>657022</v>
          </cell>
        </row>
        <row r="109">
          <cell r="P109">
            <v>657022</v>
          </cell>
        </row>
        <row r="110">
          <cell r="P110">
            <v>657022</v>
          </cell>
        </row>
        <row r="111">
          <cell r="P111">
            <v>657021</v>
          </cell>
        </row>
        <row r="112">
          <cell r="P112">
            <v>11500</v>
          </cell>
        </row>
        <row r="113">
          <cell r="P113">
            <v>11500</v>
          </cell>
        </row>
        <row r="114">
          <cell r="P114">
            <v>11500</v>
          </cell>
        </row>
        <row r="115">
          <cell r="P115">
            <v>11500</v>
          </cell>
        </row>
        <row r="116">
          <cell r="P116">
            <v>11500</v>
          </cell>
        </row>
        <row r="117">
          <cell r="P117">
            <v>11500</v>
          </cell>
        </row>
        <row r="118">
          <cell r="P118">
            <v>11500</v>
          </cell>
        </row>
        <row r="119">
          <cell r="P119">
            <v>220000</v>
          </cell>
        </row>
        <row r="120">
          <cell r="P120">
            <v>3080404</v>
          </cell>
        </row>
        <row r="121">
          <cell r="P121">
            <v>115699</v>
          </cell>
        </row>
        <row r="122">
          <cell r="P122">
            <v>115699</v>
          </cell>
        </row>
        <row r="123">
          <cell r="P123">
            <v>115699</v>
          </cell>
        </row>
        <row r="124">
          <cell r="P124">
            <v>115699</v>
          </cell>
        </row>
        <row r="125">
          <cell r="P125">
            <v>115699</v>
          </cell>
        </row>
        <row r="126">
          <cell r="P126">
            <v>115699</v>
          </cell>
        </row>
        <row r="127">
          <cell r="P127">
            <v>115699</v>
          </cell>
        </row>
        <row r="128">
          <cell r="P128">
            <v>115699</v>
          </cell>
        </row>
        <row r="129">
          <cell r="P129">
            <v>115699</v>
          </cell>
        </row>
        <row r="130">
          <cell r="P130">
            <v>115699</v>
          </cell>
        </row>
        <row r="131">
          <cell r="P131">
            <v>115699</v>
          </cell>
        </row>
        <row r="132">
          <cell r="P132">
            <v>115699</v>
          </cell>
        </row>
        <row r="133">
          <cell r="P133">
            <v>196468</v>
          </cell>
        </row>
        <row r="134">
          <cell r="P134">
            <v>196468</v>
          </cell>
        </row>
        <row r="135">
          <cell r="P135">
            <v>196468</v>
          </cell>
        </row>
        <row r="136">
          <cell r="P136">
            <v>197950</v>
          </cell>
        </row>
        <row r="137">
          <cell r="P137">
            <v>259048</v>
          </cell>
        </row>
        <row r="138">
          <cell r="P138">
            <v>1514286</v>
          </cell>
        </row>
        <row r="139">
          <cell r="P139">
            <v>952381</v>
          </cell>
        </row>
        <row r="140">
          <cell r="P140">
            <v>105788</v>
          </cell>
        </row>
        <row r="141">
          <cell r="P141">
            <v>36855</v>
          </cell>
        </row>
        <row r="142">
          <cell r="P142">
            <v>249064</v>
          </cell>
        </row>
        <row r="143">
          <cell r="P143">
            <v>249064</v>
          </cell>
        </row>
        <row r="144">
          <cell r="P144">
            <v>249064</v>
          </cell>
        </row>
        <row r="145">
          <cell r="P145">
            <v>13695</v>
          </cell>
        </row>
        <row r="146">
          <cell r="P146">
            <v>13694</v>
          </cell>
        </row>
        <row r="147">
          <cell r="P147">
            <v>416190</v>
          </cell>
        </row>
        <row r="148">
          <cell r="P148">
            <v>13025898</v>
          </cell>
        </row>
        <row r="149">
          <cell r="P149">
            <v>2018633</v>
          </cell>
        </row>
        <row r="150">
          <cell r="P150">
            <v>142952</v>
          </cell>
        </row>
        <row r="151">
          <cell r="P151">
            <v>142952</v>
          </cell>
        </row>
        <row r="152">
          <cell r="P152">
            <v>142952</v>
          </cell>
        </row>
        <row r="153">
          <cell r="P153">
            <v>142952</v>
          </cell>
        </row>
        <row r="154">
          <cell r="P154">
            <v>142953</v>
          </cell>
        </row>
        <row r="155">
          <cell r="P155">
            <v>142953</v>
          </cell>
        </row>
        <row r="156">
          <cell r="P156">
            <v>142953</v>
          </cell>
        </row>
        <row r="157">
          <cell r="P157">
            <v>140238</v>
          </cell>
        </row>
        <row r="158">
          <cell r="P158">
            <v>141552</v>
          </cell>
        </row>
        <row r="159">
          <cell r="P159">
            <v>128674</v>
          </cell>
        </row>
        <row r="160">
          <cell r="P160">
            <v>126172</v>
          </cell>
        </row>
        <row r="161">
          <cell r="P161">
            <v>711471</v>
          </cell>
        </row>
        <row r="162">
          <cell r="P162">
            <v>219048</v>
          </cell>
        </row>
        <row r="163">
          <cell r="P163">
            <v>219048</v>
          </cell>
        </row>
        <row r="164">
          <cell r="P164">
            <v>219047</v>
          </cell>
        </row>
        <row r="165">
          <cell r="P165">
            <v>188857</v>
          </cell>
        </row>
        <row r="166">
          <cell r="P166">
            <v>188857</v>
          </cell>
        </row>
        <row r="167">
          <cell r="P167">
            <v>194381</v>
          </cell>
        </row>
        <row r="168">
          <cell r="P168">
            <v>188857</v>
          </cell>
        </row>
        <row r="169">
          <cell r="P169">
            <v>4761904</v>
          </cell>
        </row>
        <row r="170">
          <cell r="P170">
            <v>210952</v>
          </cell>
        </row>
        <row r="171">
          <cell r="P171">
            <v>205429</v>
          </cell>
        </row>
        <row r="172">
          <cell r="P172">
            <v>188857</v>
          </cell>
        </row>
        <row r="173">
          <cell r="P173">
            <v>199905</v>
          </cell>
        </row>
        <row r="174">
          <cell r="P174">
            <v>6187408</v>
          </cell>
        </row>
        <row r="175">
          <cell r="P175">
            <v>248705</v>
          </cell>
        </row>
        <row r="176">
          <cell r="P176">
            <v>248705</v>
          </cell>
        </row>
        <row r="177">
          <cell r="P177">
            <v>248705</v>
          </cell>
        </row>
        <row r="178">
          <cell r="P178">
            <v>248705</v>
          </cell>
        </row>
        <row r="179">
          <cell r="P179">
            <v>248704</v>
          </cell>
        </row>
        <row r="180">
          <cell r="P180">
            <v>1170675</v>
          </cell>
        </row>
        <row r="181">
          <cell r="P181">
            <v>860000</v>
          </cell>
        </row>
        <row r="182">
          <cell r="P182">
            <v>860000</v>
          </cell>
        </row>
        <row r="183">
          <cell r="P183">
            <v>71000</v>
          </cell>
        </row>
        <row r="184">
          <cell r="P184">
            <v>625000</v>
          </cell>
        </row>
        <row r="185">
          <cell r="P185">
            <v>625000</v>
          </cell>
        </row>
        <row r="186">
          <cell r="P186">
            <v>625000</v>
          </cell>
        </row>
        <row r="187">
          <cell r="P187">
            <v>625000</v>
          </cell>
        </row>
        <row r="188">
          <cell r="P188">
            <v>32484</v>
          </cell>
        </row>
        <row r="189">
          <cell r="P189">
            <v>32484</v>
          </cell>
        </row>
        <row r="190">
          <cell r="P190">
            <v>32484</v>
          </cell>
        </row>
        <row r="191">
          <cell r="P191">
            <v>32484</v>
          </cell>
        </row>
        <row r="192">
          <cell r="P192">
            <v>32484</v>
          </cell>
        </row>
        <row r="193">
          <cell r="P193">
            <v>32483</v>
          </cell>
        </row>
        <row r="194">
          <cell r="P194">
            <v>32483</v>
          </cell>
        </row>
        <row r="195">
          <cell r="P195">
            <v>46493</v>
          </cell>
        </row>
        <row r="196">
          <cell r="P196">
            <v>46493</v>
          </cell>
        </row>
        <row r="197">
          <cell r="P197">
            <v>46493</v>
          </cell>
        </row>
        <row r="198">
          <cell r="P198">
            <v>46493</v>
          </cell>
        </row>
        <row r="199">
          <cell r="P199">
            <v>46493</v>
          </cell>
        </row>
        <row r="200">
          <cell r="P200">
            <v>46492</v>
          </cell>
        </row>
        <row r="201">
          <cell r="P201">
            <v>46492</v>
          </cell>
        </row>
        <row r="202">
          <cell r="P202">
            <v>46492</v>
          </cell>
        </row>
        <row r="203">
          <cell r="P203">
            <v>46492</v>
          </cell>
        </row>
        <row r="204">
          <cell r="P204">
            <v>22333</v>
          </cell>
        </row>
        <row r="205">
          <cell r="P205">
            <v>22333</v>
          </cell>
        </row>
        <row r="206">
          <cell r="P206">
            <v>22333</v>
          </cell>
        </row>
        <row r="207">
          <cell r="P207">
            <v>22333</v>
          </cell>
        </row>
        <row r="208">
          <cell r="P208">
            <v>22332</v>
          </cell>
        </row>
        <row r="209">
          <cell r="P209">
            <v>22332</v>
          </cell>
        </row>
        <row r="210">
          <cell r="P210">
            <v>4834</v>
          </cell>
        </row>
        <row r="211">
          <cell r="P211">
            <v>4834</v>
          </cell>
        </row>
        <row r="212">
          <cell r="P212">
            <v>4834</v>
          </cell>
        </row>
        <row r="213">
          <cell r="P213">
            <v>4834</v>
          </cell>
        </row>
        <row r="214">
          <cell r="P214">
            <v>4834</v>
          </cell>
        </row>
        <row r="215">
          <cell r="P215">
            <v>4834</v>
          </cell>
        </row>
        <row r="216">
          <cell r="P216">
            <v>4834</v>
          </cell>
        </row>
        <row r="217">
          <cell r="P217">
            <v>4834</v>
          </cell>
        </row>
        <row r="218">
          <cell r="P218">
            <v>4834</v>
          </cell>
        </row>
        <row r="219">
          <cell r="P219">
            <v>4834</v>
          </cell>
        </row>
        <row r="220">
          <cell r="P220">
            <v>4834</v>
          </cell>
        </row>
        <row r="221">
          <cell r="P221">
            <v>4834</v>
          </cell>
        </row>
        <row r="222">
          <cell r="P222">
            <v>4833</v>
          </cell>
        </row>
        <row r="223">
          <cell r="P223">
            <v>32484</v>
          </cell>
        </row>
        <row r="224">
          <cell r="P224">
            <v>32484</v>
          </cell>
        </row>
        <row r="225">
          <cell r="P225">
            <v>32484</v>
          </cell>
        </row>
        <row r="226">
          <cell r="P226">
            <v>32484</v>
          </cell>
        </row>
        <row r="227">
          <cell r="P227">
            <v>32484</v>
          </cell>
        </row>
        <row r="228">
          <cell r="P228">
            <v>32484</v>
          </cell>
        </row>
        <row r="229">
          <cell r="P229">
            <v>32484</v>
          </cell>
        </row>
        <row r="230">
          <cell r="P230">
            <v>210952</v>
          </cell>
        </row>
        <row r="231">
          <cell r="P231">
            <v>242717</v>
          </cell>
        </row>
        <row r="232">
          <cell r="P232">
            <v>194381</v>
          </cell>
        </row>
        <row r="233">
          <cell r="P233">
            <v>219048</v>
          </cell>
        </row>
        <row r="234">
          <cell r="P234">
            <v>291325</v>
          </cell>
        </row>
        <row r="235">
          <cell r="P235">
            <v>291325</v>
          </cell>
        </row>
        <row r="236">
          <cell r="P236">
            <v>291325</v>
          </cell>
        </row>
        <row r="237">
          <cell r="P237">
            <v>291325</v>
          </cell>
        </row>
        <row r="238">
          <cell r="P238">
            <v>291325</v>
          </cell>
        </row>
        <row r="239">
          <cell r="P239">
            <v>291325</v>
          </cell>
        </row>
        <row r="240">
          <cell r="P240">
            <v>291325</v>
          </cell>
        </row>
        <row r="241">
          <cell r="P241">
            <v>291325</v>
          </cell>
        </row>
        <row r="242">
          <cell r="P242">
            <v>291325</v>
          </cell>
        </row>
        <row r="243">
          <cell r="P243">
            <v>291325</v>
          </cell>
        </row>
        <row r="244">
          <cell r="P244">
            <v>291325</v>
          </cell>
        </row>
        <row r="245">
          <cell r="P245">
            <v>291325</v>
          </cell>
        </row>
        <row r="246">
          <cell r="P246">
            <v>291325</v>
          </cell>
        </row>
        <row r="247">
          <cell r="P247">
            <v>290778</v>
          </cell>
        </row>
        <row r="248">
          <cell r="P248">
            <v>290778</v>
          </cell>
        </row>
        <row r="249">
          <cell r="P249">
            <v>290778</v>
          </cell>
        </row>
        <row r="250">
          <cell r="P250">
            <v>290777</v>
          </cell>
        </row>
        <row r="251">
          <cell r="P251">
            <v>290777</v>
          </cell>
        </row>
        <row r="252">
          <cell r="P252">
            <v>290777</v>
          </cell>
        </row>
        <row r="253">
          <cell r="P253">
            <v>290777</v>
          </cell>
        </row>
        <row r="254">
          <cell r="P254">
            <v>290777</v>
          </cell>
        </row>
        <row r="255">
          <cell r="P255">
            <v>290777</v>
          </cell>
        </row>
        <row r="256">
          <cell r="P256">
            <v>290777</v>
          </cell>
        </row>
        <row r="257">
          <cell r="P257">
            <v>279825</v>
          </cell>
        </row>
        <row r="258">
          <cell r="P258">
            <v>208121</v>
          </cell>
        </row>
        <row r="259">
          <cell r="P259">
            <v>208121</v>
          </cell>
        </row>
        <row r="260">
          <cell r="P260">
            <v>208121</v>
          </cell>
        </row>
        <row r="261">
          <cell r="P261">
            <v>208121</v>
          </cell>
        </row>
        <row r="262">
          <cell r="P262">
            <v>208121</v>
          </cell>
        </row>
        <row r="263">
          <cell r="P263">
            <v>208121</v>
          </cell>
        </row>
        <row r="264">
          <cell r="P264">
            <v>208121</v>
          </cell>
        </row>
        <row r="265">
          <cell r="P265">
            <v>208121</v>
          </cell>
        </row>
        <row r="266">
          <cell r="P266">
            <v>208121</v>
          </cell>
        </row>
        <row r="267">
          <cell r="P267">
            <v>208121</v>
          </cell>
        </row>
        <row r="268">
          <cell r="P268">
            <v>208121</v>
          </cell>
        </row>
        <row r="269">
          <cell r="P269">
            <v>208121</v>
          </cell>
        </row>
        <row r="270">
          <cell r="P270">
            <v>208121</v>
          </cell>
        </row>
        <row r="271">
          <cell r="P271">
            <v>208121</v>
          </cell>
        </row>
        <row r="272">
          <cell r="P272">
            <v>208121</v>
          </cell>
        </row>
        <row r="273">
          <cell r="P273">
            <v>208121</v>
          </cell>
        </row>
        <row r="274">
          <cell r="P274">
            <v>208121</v>
          </cell>
        </row>
        <row r="275">
          <cell r="P275">
            <v>208121</v>
          </cell>
        </row>
        <row r="276">
          <cell r="P276">
            <v>208121</v>
          </cell>
        </row>
        <row r="277">
          <cell r="P277">
            <v>208121</v>
          </cell>
        </row>
        <row r="278">
          <cell r="P278">
            <v>208121</v>
          </cell>
        </row>
        <row r="279">
          <cell r="P279">
            <v>208121</v>
          </cell>
        </row>
        <row r="280">
          <cell r="P280">
            <v>208120</v>
          </cell>
        </row>
        <row r="281">
          <cell r="P281">
            <v>208120</v>
          </cell>
        </row>
        <row r="282">
          <cell r="P282">
            <v>208120</v>
          </cell>
        </row>
        <row r="283">
          <cell r="P283">
            <v>208120</v>
          </cell>
        </row>
        <row r="284">
          <cell r="P284">
            <v>208120</v>
          </cell>
        </row>
        <row r="285">
          <cell r="P285">
            <v>336045</v>
          </cell>
        </row>
        <row r="286">
          <cell r="P286">
            <v>336045</v>
          </cell>
        </row>
        <row r="287">
          <cell r="P287">
            <v>336045</v>
          </cell>
        </row>
        <row r="288">
          <cell r="P288">
            <v>336045</v>
          </cell>
        </row>
        <row r="289">
          <cell r="P289">
            <v>336044</v>
          </cell>
        </row>
        <row r="290">
          <cell r="P290">
            <v>208120</v>
          </cell>
        </row>
        <row r="291">
          <cell r="P291">
            <v>24344571</v>
          </cell>
        </row>
        <row r="292">
          <cell r="P292">
            <v>476190</v>
          </cell>
        </row>
        <row r="293">
          <cell r="P293">
            <v>277778</v>
          </cell>
        </row>
        <row r="294">
          <cell r="P294">
            <v>595237</v>
          </cell>
        </row>
        <row r="295">
          <cell r="P295">
            <v>299999</v>
          </cell>
        </row>
        <row r="296">
          <cell r="P296">
            <v>7771000</v>
          </cell>
        </row>
        <row r="297">
          <cell r="P297">
            <v>12604600</v>
          </cell>
        </row>
        <row r="298">
          <cell r="P298">
            <v>16051200</v>
          </cell>
        </row>
        <row r="299">
          <cell r="P299">
            <v>6976800</v>
          </cell>
        </row>
        <row r="300">
          <cell r="P300">
            <v>4039400</v>
          </cell>
        </row>
        <row r="301">
          <cell r="P301">
            <v>7600</v>
          </cell>
        </row>
        <row r="302">
          <cell r="P302">
            <v>23810</v>
          </cell>
        </row>
        <row r="303">
          <cell r="P303">
            <v>52381</v>
          </cell>
        </row>
        <row r="304">
          <cell r="P304">
            <v>52381</v>
          </cell>
        </row>
        <row r="305">
          <cell r="P305">
            <v>52381</v>
          </cell>
        </row>
        <row r="306">
          <cell r="P306">
            <v>52381</v>
          </cell>
        </row>
        <row r="307">
          <cell r="P307">
            <v>52381</v>
          </cell>
        </row>
        <row r="308">
          <cell r="P308">
            <v>52381</v>
          </cell>
        </row>
        <row r="309">
          <cell r="P309">
            <v>342857</v>
          </cell>
        </row>
        <row r="310">
          <cell r="P310">
            <v>180952</v>
          </cell>
        </row>
        <row r="311">
          <cell r="P311">
            <v>160300</v>
          </cell>
        </row>
        <row r="312">
          <cell r="P312">
            <v>160300</v>
          </cell>
        </row>
        <row r="313">
          <cell r="P313">
            <v>160300</v>
          </cell>
        </row>
        <row r="314">
          <cell r="P314">
            <v>160300</v>
          </cell>
        </row>
        <row r="315">
          <cell r="P315">
            <v>160300</v>
          </cell>
        </row>
        <row r="316">
          <cell r="P316">
            <v>160300</v>
          </cell>
        </row>
        <row r="317">
          <cell r="P317">
            <v>160300</v>
          </cell>
        </row>
        <row r="318">
          <cell r="P318">
            <v>160300</v>
          </cell>
        </row>
        <row r="319">
          <cell r="P319">
            <v>160300</v>
          </cell>
        </row>
        <row r="320">
          <cell r="P320">
            <v>160300</v>
          </cell>
        </row>
        <row r="321">
          <cell r="P321">
            <v>160300</v>
          </cell>
        </row>
        <row r="322">
          <cell r="P322">
            <v>160300</v>
          </cell>
        </row>
        <row r="323">
          <cell r="P323">
            <v>160300</v>
          </cell>
        </row>
        <row r="324">
          <cell r="P324">
            <v>160300</v>
          </cell>
        </row>
        <row r="325">
          <cell r="P325">
            <v>160300</v>
          </cell>
        </row>
        <row r="326">
          <cell r="P326">
            <v>160300</v>
          </cell>
        </row>
        <row r="327">
          <cell r="P327">
            <v>160300</v>
          </cell>
        </row>
        <row r="328">
          <cell r="P328">
            <v>160300</v>
          </cell>
        </row>
        <row r="329">
          <cell r="P329">
            <v>193300</v>
          </cell>
        </row>
        <row r="330">
          <cell r="P330">
            <v>193300</v>
          </cell>
        </row>
        <row r="331">
          <cell r="P331">
            <v>193300</v>
          </cell>
        </row>
        <row r="332">
          <cell r="P332">
            <v>193300</v>
          </cell>
        </row>
        <row r="333">
          <cell r="P333">
            <v>86200</v>
          </cell>
        </row>
        <row r="334">
          <cell r="P334">
            <v>86200</v>
          </cell>
        </row>
        <row r="335">
          <cell r="P335">
            <v>86200</v>
          </cell>
        </row>
        <row r="336">
          <cell r="P336">
            <v>86200</v>
          </cell>
        </row>
        <row r="337">
          <cell r="P337">
            <v>86200</v>
          </cell>
        </row>
        <row r="338">
          <cell r="P338">
            <v>86200</v>
          </cell>
        </row>
        <row r="339">
          <cell r="P339">
            <v>142300</v>
          </cell>
        </row>
        <row r="340">
          <cell r="P340">
            <v>142300</v>
          </cell>
        </row>
        <row r="341">
          <cell r="P341">
            <v>142300</v>
          </cell>
        </row>
        <row r="342">
          <cell r="P342">
            <v>142300</v>
          </cell>
        </row>
        <row r="343">
          <cell r="P343">
            <v>142300</v>
          </cell>
        </row>
        <row r="344">
          <cell r="P344">
            <v>142300</v>
          </cell>
        </row>
        <row r="345">
          <cell r="P345">
            <v>142300</v>
          </cell>
        </row>
        <row r="346">
          <cell r="P346">
            <v>142300</v>
          </cell>
        </row>
        <row r="347">
          <cell r="P347">
            <v>142300</v>
          </cell>
        </row>
        <row r="348">
          <cell r="P348">
            <v>142300</v>
          </cell>
        </row>
        <row r="349">
          <cell r="P349">
            <v>267500</v>
          </cell>
        </row>
        <row r="350">
          <cell r="P350">
            <v>267500</v>
          </cell>
        </row>
        <row r="351">
          <cell r="P351">
            <v>267500</v>
          </cell>
        </row>
        <row r="352">
          <cell r="P352">
            <v>267500</v>
          </cell>
        </row>
        <row r="353">
          <cell r="P353">
            <v>267200</v>
          </cell>
        </row>
        <row r="354">
          <cell r="P354">
            <v>35041430</v>
          </cell>
        </row>
        <row r="355">
          <cell r="P355">
            <v>7786942</v>
          </cell>
        </row>
        <row r="356">
          <cell r="P356">
            <v>406248</v>
          </cell>
        </row>
        <row r="357">
          <cell r="P357">
            <v>406248</v>
          </cell>
        </row>
        <row r="358">
          <cell r="P358">
            <v>406247</v>
          </cell>
        </row>
        <row r="359">
          <cell r="P359">
            <v>1770296</v>
          </cell>
        </row>
        <row r="360">
          <cell r="P360">
            <v>741051</v>
          </cell>
        </row>
        <row r="361">
          <cell r="P361">
            <v>5000000</v>
          </cell>
        </row>
        <row r="362">
          <cell r="P362">
            <v>3300000</v>
          </cell>
        </row>
        <row r="363">
          <cell r="P363">
            <v>711431</v>
          </cell>
        </row>
        <row r="364">
          <cell r="P364">
            <v>711431</v>
          </cell>
        </row>
        <row r="365">
          <cell r="P365">
            <v>711431</v>
          </cell>
        </row>
        <row r="366">
          <cell r="P366">
            <v>711432</v>
          </cell>
        </row>
        <row r="367">
          <cell r="P367">
            <v>700000</v>
          </cell>
        </row>
        <row r="368">
          <cell r="P368">
            <v>323810</v>
          </cell>
        </row>
        <row r="369">
          <cell r="P369">
            <v>777778</v>
          </cell>
        </row>
        <row r="370">
          <cell r="P370">
            <v>1460317</v>
          </cell>
        </row>
        <row r="371">
          <cell r="P371">
            <v>6164754</v>
          </cell>
        </row>
        <row r="372">
          <cell r="P372">
            <v>53941596</v>
          </cell>
        </row>
        <row r="373">
          <cell r="P373">
            <v>1875276</v>
          </cell>
        </row>
        <row r="374">
          <cell r="P374">
            <v>1936216</v>
          </cell>
        </row>
        <row r="375">
          <cell r="P375">
            <v>2068438</v>
          </cell>
        </row>
        <row r="376">
          <cell r="P376">
            <v>2134548</v>
          </cell>
        </row>
        <row r="377">
          <cell r="P377">
            <v>2068436</v>
          </cell>
        </row>
        <row r="378">
          <cell r="P378">
            <v>2068436</v>
          </cell>
        </row>
        <row r="379">
          <cell r="P379">
            <v>2068436</v>
          </cell>
        </row>
        <row r="380">
          <cell r="P380">
            <v>2098906</v>
          </cell>
        </row>
        <row r="381">
          <cell r="P381">
            <v>2129376</v>
          </cell>
        </row>
        <row r="382">
          <cell r="P382">
            <v>1936216</v>
          </cell>
        </row>
        <row r="383">
          <cell r="P383">
            <v>1936216</v>
          </cell>
        </row>
        <row r="384">
          <cell r="P384">
            <v>1875276</v>
          </cell>
        </row>
        <row r="385">
          <cell r="P385">
            <v>1875276</v>
          </cell>
        </row>
        <row r="386">
          <cell r="P386">
            <v>2098906</v>
          </cell>
        </row>
        <row r="387">
          <cell r="P387">
            <v>2165016</v>
          </cell>
        </row>
        <row r="388">
          <cell r="P388">
            <v>998576</v>
          </cell>
        </row>
        <row r="389">
          <cell r="P389">
            <v>998576</v>
          </cell>
        </row>
        <row r="390">
          <cell r="P390">
            <v>2068436</v>
          </cell>
        </row>
        <row r="391">
          <cell r="P391">
            <v>2068436</v>
          </cell>
        </row>
        <row r="392">
          <cell r="P392">
            <v>1875276</v>
          </cell>
        </row>
        <row r="393">
          <cell r="P393">
            <v>2134546</v>
          </cell>
        </row>
        <row r="394">
          <cell r="P394">
            <v>2032796</v>
          </cell>
        </row>
        <row r="395">
          <cell r="P395">
            <v>2032796</v>
          </cell>
        </row>
        <row r="396">
          <cell r="P396">
            <v>2068436</v>
          </cell>
        </row>
        <row r="397">
          <cell r="P397">
            <v>2068436</v>
          </cell>
        </row>
        <row r="398">
          <cell r="P398">
            <v>2068436</v>
          </cell>
        </row>
        <row r="399">
          <cell r="P399">
            <v>1875276</v>
          </cell>
        </row>
        <row r="400">
          <cell r="P400">
            <v>2098906</v>
          </cell>
        </row>
        <row r="401">
          <cell r="P401">
            <v>1966686</v>
          </cell>
        </row>
        <row r="402">
          <cell r="P402">
            <v>2032796</v>
          </cell>
        </row>
        <row r="403">
          <cell r="P403">
            <v>2098906</v>
          </cell>
        </row>
        <row r="404">
          <cell r="P404">
            <v>6232251</v>
          </cell>
        </row>
        <row r="405">
          <cell r="P405">
            <v>4903404</v>
          </cell>
        </row>
        <row r="406">
          <cell r="P406">
            <v>21352577</v>
          </cell>
        </row>
        <row r="407">
          <cell r="P407">
            <v>62163716</v>
          </cell>
        </row>
        <row r="408">
          <cell r="P408">
            <v>59335755</v>
          </cell>
        </row>
        <row r="409">
          <cell r="P409">
            <v>36988523</v>
          </cell>
        </row>
        <row r="410">
          <cell r="P410">
            <v>58514848</v>
          </cell>
        </row>
        <row r="411">
          <cell r="P411">
            <v>20243709</v>
          </cell>
        </row>
        <row r="412">
          <cell r="P412">
            <v>4465157</v>
          </cell>
        </row>
        <row r="413">
          <cell r="P413">
            <v>28768852</v>
          </cell>
        </row>
        <row r="414">
          <cell r="P414">
            <v>23734302</v>
          </cell>
        </row>
        <row r="415">
          <cell r="P415">
            <v>19996113</v>
          </cell>
        </row>
        <row r="416">
          <cell r="P416">
            <v>18864146</v>
          </cell>
        </row>
        <row r="417">
          <cell r="P417">
            <v>4320290</v>
          </cell>
        </row>
        <row r="418">
          <cell r="P418">
            <v>23904762</v>
          </cell>
        </row>
        <row r="419">
          <cell r="P419">
            <v>4832977</v>
          </cell>
        </row>
        <row r="420">
          <cell r="P420">
            <v>4248992</v>
          </cell>
        </row>
        <row r="421">
          <cell r="P421">
            <v>6041221</v>
          </cell>
        </row>
        <row r="422">
          <cell r="P422">
            <v>22050457</v>
          </cell>
        </row>
        <row r="423">
          <cell r="P423">
            <v>20338778</v>
          </cell>
        </row>
        <row r="424">
          <cell r="P424">
            <v>25171755</v>
          </cell>
        </row>
        <row r="425">
          <cell r="P425">
            <v>830668</v>
          </cell>
        </row>
        <row r="426">
          <cell r="P426">
            <v>11075572</v>
          </cell>
        </row>
        <row r="427">
          <cell r="P427">
            <v>10068702</v>
          </cell>
        </row>
        <row r="428">
          <cell r="P428">
            <v>5034351</v>
          </cell>
        </row>
        <row r="429">
          <cell r="P429">
            <v>6564793</v>
          </cell>
        </row>
        <row r="430">
          <cell r="P430">
            <v>9816984</v>
          </cell>
        </row>
        <row r="431">
          <cell r="P431">
            <v>2257152</v>
          </cell>
        </row>
        <row r="432">
          <cell r="P432">
            <v>6041221</v>
          </cell>
        </row>
        <row r="433">
          <cell r="P433">
            <v>3020610</v>
          </cell>
        </row>
        <row r="434">
          <cell r="P434">
            <v>2819237</v>
          </cell>
        </row>
        <row r="435">
          <cell r="P435">
            <v>6041221</v>
          </cell>
        </row>
        <row r="436">
          <cell r="P436">
            <v>8054962</v>
          </cell>
        </row>
        <row r="437">
          <cell r="P437">
            <v>6544656</v>
          </cell>
        </row>
        <row r="438">
          <cell r="P438">
            <v>8860458</v>
          </cell>
        </row>
        <row r="439">
          <cell r="P439">
            <v>1207155</v>
          </cell>
        </row>
        <row r="440">
          <cell r="P440">
            <v>91270</v>
          </cell>
        </row>
        <row r="441">
          <cell r="P441">
            <v>1460317</v>
          </cell>
        </row>
        <row r="443">
          <cell r="P443">
            <v>978398235</v>
          </cell>
        </row>
        <row r="444">
          <cell r="P444">
            <v>60884128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9007"/>
      <sheetName val="遞延"/>
      <sheetName val="運輸"/>
      <sheetName val="#REF"/>
      <sheetName val="BD-1"/>
      <sheetName val="佣金預算-9210政策"/>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保管單說明"/>
      <sheetName val="辦公"/>
      <sheetName val="其他"/>
      <sheetName val="其他(租機售價)"/>
      <sheetName val="土地"/>
      <sheetName val="房屋"/>
      <sheetName val="運輸"/>
      <sheetName val="機器"/>
      <sheetName val="遞延"/>
      <sheetName val="出租-土地"/>
      <sheetName val="出租-房屋"/>
      <sheetName val="出租-遞延"/>
      <sheetName val="出租-機器 "/>
      <sheetName val="合計"/>
      <sheetName val="出售資產"/>
      <sheetName val="報廢資產"/>
      <sheetName val="轉出租資產"/>
      <sheetName val="出租資產轉回"/>
      <sheetName val="9204處分損益調節表"/>
      <sheetName val="9205處分損益調節表"/>
      <sheetName val="Sheet1"/>
      <sheetName val="Tax calculations"/>
      <sheetName val="Consolidated By C. C."/>
      <sheetName val="Payroll"/>
      <sheetName val="資訊技術處-彙總"/>
      <sheetName val="企劃長室-彙總"/>
      <sheetName val="Links"/>
    </sheetNames>
    <sheetDataSet>
      <sheetData sheetId="2">
        <row r="1">
          <cell r="P1" t="str">
            <v>取得成本</v>
          </cell>
          <cell r="W1" t="str">
            <v>至出售或報廢日之累折</v>
          </cell>
          <cell r="AH1" t="str">
            <v>售價或理賠款(未稅)</v>
          </cell>
          <cell r="AI1" t="str">
            <v>處份利益/(損失)</v>
          </cell>
          <cell r="AL1" t="str">
            <v>KEY</v>
          </cell>
        </row>
        <row r="2">
          <cell r="P2">
            <v>6164754</v>
          </cell>
          <cell r="W2">
            <v>0</v>
          </cell>
          <cell r="AL2" t="str">
            <v/>
          </cell>
        </row>
        <row r="3">
          <cell r="P3">
            <v>53941596</v>
          </cell>
          <cell r="W3">
            <v>0</v>
          </cell>
          <cell r="AL3" t="str">
            <v/>
          </cell>
        </row>
        <row r="4">
          <cell r="P4">
            <v>4832977</v>
          </cell>
          <cell r="W4">
            <v>0</v>
          </cell>
        </row>
        <row r="5">
          <cell r="P5">
            <v>6041221</v>
          </cell>
          <cell r="W5">
            <v>0</v>
          </cell>
        </row>
        <row r="6">
          <cell r="P6">
            <v>22050457</v>
          </cell>
          <cell r="W6">
            <v>0</v>
          </cell>
        </row>
        <row r="7">
          <cell r="P7">
            <v>93031005</v>
          </cell>
          <cell r="W7">
            <v>0</v>
          </cell>
        </row>
        <row r="8">
          <cell r="P8">
            <v>521042</v>
          </cell>
          <cell r="W8">
            <v>361832</v>
          </cell>
          <cell r="AI8">
            <v>-159210</v>
          </cell>
          <cell r="AL8" t="str">
            <v>報廢9206</v>
          </cell>
        </row>
        <row r="9">
          <cell r="P9">
            <v>136607</v>
          </cell>
          <cell r="W9">
            <v>94863</v>
          </cell>
          <cell r="AI9">
            <v>-41744</v>
          </cell>
          <cell r="AL9" t="str">
            <v>報廢9206</v>
          </cell>
        </row>
        <row r="10">
          <cell r="P10">
            <v>55592</v>
          </cell>
          <cell r="W10">
            <v>46327</v>
          </cell>
          <cell r="AI10">
            <v>-9265</v>
          </cell>
          <cell r="AL10" t="str">
            <v>報廢9206</v>
          </cell>
        </row>
        <row r="11">
          <cell r="P11">
            <v>60444</v>
          </cell>
          <cell r="W11">
            <v>50370</v>
          </cell>
          <cell r="AI11">
            <v>-10074</v>
          </cell>
          <cell r="AL11" t="str">
            <v>報廢9206</v>
          </cell>
        </row>
        <row r="12">
          <cell r="P12">
            <v>2102952</v>
          </cell>
          <cell r="W12">
            <v>1752460</v>
          </cell>
          <cell r="AI12">
            <v>-350492</v>
          </cell>
          <cell r="AL12" t="str">
            <v>報廢9207</v>
          </cell>
        </row>
        <row r="13">
          <cell r="P13">
            <v>615930</v>
          </cell>
          <cell r="W13">
            <v>513275</v>
          </cell>
          <cell r="AI13">
            <v>-102655</v>
          </cell>
          <cell r="AL13" t="str">
            <v>報廢9207</v>
          </cell>
        </row>
        <row r="14">
          <cell r="P14">
            <v>100</v>
          </cell>
          <cell r="W14">
            <v>83</v>
          </cell>
          <cell r="AI14">
            <v>-17</v>
          </cell>
          <cell r="AL14" t="str">
            <v>報廢9207</v>
          </cell>
        </row>
        <row r="15">
          <cell r="P15">
            <v>66</v>
          </cell>
          <cell r="W15">
            <v>55</v>
          </cell>
          <cell r="AI15">
            <v>-11</v>
          </cell>
          <cell r="AL15" t="str">
            <v>報廢9207</v>
          </cell>
        </row>
        <row r="16">
          <cell r="P16">
            <v>87990</v>
          </cell>
          <cell r="W16">
            <v>73325</v>
          </cell>
          <cell r="AI16">
            <v>-14665</v>
          </cell>
          <cell r="AL16" t="str">
            <v>報廢9207</v>
          </cell>
        </row>
        <row r="17">
          <cell r="P17">
            <v>668800</v>
          </cell>
          <cell r="W17">
            <v>557333</v>
          </cell>
          <cell r="AI17">
            <v>-111467</v>
          </cell>
          <cell r="AL17" t="str">
            <v>報廢9208</v>
          </cell>
        </row>
        <row r="18">
          <cell r="P18">
            <v>7771000</v>
          </cell>
          <cell r="W18">
            <v>6475833</v>
          </cell>
          <cell r="AI18">
            <v>-1295167</v>
          </cell>
          <cell r="AL18" t="str">
            <v>報廢9208</v>
          </cell>
        </row>
        <row r="19">
          <cell r="P19">
            <v>12604600</v>
          </cell>
          <cell r="W19">
            <v>10503833</v>
          </cell>
          <cell r="AI19">
            <v>-2100767</v>
          </cell>
          <cell r="AL19" t="str">
            <v>報廢9208</v>
          </cell>
        </row>
        <row r="20">
          <cell r="P20">
            <v>16131</v>
          </cell>
          <cell r="W20">
            <v>11873</v>
          </cell>
          <cell r="AI20">
            <v>-4258</v>
          </cell>
          <cell r="AL20" t="str">
            <v>出售9209</v>
          </cell>
        </row>
        <row r="21">
          <cell r="P21">
            <v>141093</v>
          </cell>
          <cell r="W21">
            <v>117577</v>
          </cell>
          <cell r="AI21">
            <v>-23516</v>
          </cell>
          <cell r="AL21" t="str">
            <v>出售9209</v>
          </cell>
        </row>
        <row r="22">
          <cell r="P22">
            <v>20900</v>
          </cell>
          <cell r="W22">
            <v>15382</v>
          </cell>
          <cell r="AI22">
            <v>-5518</v>
          </cell>
          <cell r="AL22" t="str">
            <v>出售9209</v>
          </cell>
        </row>
        <row r="23">
          <cell r="P23">
            <v>41800</v>
          </cell>
          <cell r="W23">
            <v>30773</v>
          </cell>
          <cell r="AI23">
            <v>-11027</v>
          </cell>
          <cell r="AL23" t="str">
            <v>出售9209</v>
          </cell>
        </row>
        <row r="24">
          <cell r="P24">
            <v>4140</v>
          </cell>
          <cell r="W24">
            <v>3052</v>
          </cell>
          <cell r="AI24">
            <v>-1088</v>
          </cell>
          <cell r="AL24" t="str">
            <v>出售9209</v>
          </cell>
        </row>
        <row r="25">
          <cell r="P25">
            <v>25943</v>
          </cell>
          <cell r="W25">
            <v>21619</v>
          </cell>
          <cell r="AI25">
            <v>-4324</v>
          </cell>
          <cell r="AL25" t="str">
            <v>出售9209</v>
          </cell>
        </row>
        <row r="26">
          <cell r="P26">
            <v>3706</v>
          </cell>
          <cell r="W26">
            <v>3088</v>
          </cell>
          <cell r="AI26">
            <v>-618</v>
          </cell>
          <cell r="AL26" t="str">
            <v>出售9209</v>
          </cell>
        </row>
        <row r="27">
          <cell r="P27">
            <v>16118</v>
          </cell>
          <cell r="W27">
            <v>13432</v>
          </cell>
          <cell r="AI27">
            <v>-2686</v>
          </cell>
          <cell r="AL27" t="str">
            <v>出售9209</v>
          </cell>
        </row>
        <row r="28">
          <cell r="P28">
            <v>41800</v>
          </cell>
          <cell r="W28">
            <v>30773</v>
          </cell>
          <cell r="AI28">
            <v>-11027</v>
          </cell>
          <cell r="AL28" t="str">
            <v>出售9209</v>
          </cell>
        </row>
        <row r="29">
          <cell r="P29">
            <v>777778</v>
          </cell>
          <cell r="W29">
            <v>389002</v>
          </cell>
          <cell r="AI29">
            <v>-388776</v>
          </cell>
          <cell r="AL29" t="str">
            <v>報廢9210</v>
          </cell>
        </row>
        <row r="30">
          <cell r="P30">
            <v>12419</v>
          </cell>
          <cell r="W30">
            <v>9309</v>
          </cell>
          <cell r="AI30">
            <v>-3110</v>
          </cell>
          <cell r="AL30" t="str">
            <v>出售9210</v>
          </cell>
        </row>
        <row r="31">
          <cell r="P31">
            <v>3706</v>
          </cell>
          <cell r="W31">
            <v>3088</v>
          </cell>
          <cell r="AI31">
            <v>-618</v>
          </cell>
          <cell r="AL31" t="str">
            <v>報廢9210</v>
          </cell>
        </row>
        <row r="32">
          <cell r="P32">
            <v>8059</v>
          </cell>
          <cell r="W32">
            <v>6716</v>
          </cell>
          <cell r="AI32">
            <v>-1343</v>
          </cell>
          <cell r="AL32" t="str">
            <v>出售9210</v>
          </cell>
        </row>
        <row r="33">
          <cell r="P33">
            <v>2754</v>
          </cell>
          <cell r="W33">
            <v>1376</v>
          </cell>
          <cell r="AI33">
            <v>-1378</v>
          </cell>
          <cell r="AL33" t="str">
            <v>出售9210</v>
          </cell>
        </row>
        <row r="34">
          <cell r="P34">
            <v>4030</v>
          </cell>
          <cell r="W34">
            <v>3358</v>
          </cell>
          <cell r="AI34">
            <v>-672</v>
          </cell>
          <cell r="AL34" t="str">
            <v>報廢9211</v>
          </cell>
        </row>
        <row r="35">
          <cell r="P35">
            <v>4140</v>
          </cell>
          <cell r="W35">
            <v>3168</v>
          </cell>
          <cell r="AI35">
            <v>-972</v>
          </cell>
          <cell r="AL35" t="str">
            <v>出售9211</v>
          </cell>
        </row>
        <row r="36">
          <cell r="P36">
            <v>20900</v>
          </cell>
          <cell r="W36">
            <v>15962</v>
          </cell>
          <cell r="AI36">
            <v>-4938</v>
          </cell>
          <cell r="AL36" t="str">
            <v>出售9211</v>
          </cell>
        </row>
        <row r="37">
          <cell r="P37">
            <v>4140</v>
          </cell>
          <cell r="W37">
            <v>3225</v>
          </cell>
          <cell r="AI37">
            <v>-915</v>
          </cell>
          <cell r="AL37" t="str">
            <v>出售9212</v>
          </cell>
        </row>
        <row r="38">
          <cell r="P38">
            <v>4030</v>
          </cell>
          <cell r="W38">
            <v>3358</v>
          </cell>
          <cell r="AI38">
            <v>-672</v>
          </cell>
          <cell r="AL38" t="str">
            <v>出售9212</v>
          </cell>
        </row>
        <row r="39">
          <cell r="P39">
            <v>25778710</v>
          </cell>
          <cell r="W39">
            <v>21115720</v>
          </cell>
          <cell r="AI39">
            <v>-4662990</v>
          </cell>
        </row>
        <row r="40">
          <cell r="AI40">
            <v>0</v>
          </cell>
        </row>
        <row r="41">
          <cell r="AI41">
            <v>250943</v>
          </cell>
        </row>
        <row r="42">
          <cell r="AH42" t="str">
            <v>曾美慈</v>
          </cell>
          <cell r="AI42">
            <v>-112468</v>
          </cell>
        </row>
        <row r="43">
          <cell r="AI43">
            <v>972</v>
          </cell>
        </row>
        <row r="44">
          <cell r="AI44">
            <v>-4662990</v>
          </cell>
        </row>
        <row r="45">
          <cell r="AI45">
            <v>-4523543</v>
          </cell>
        </row>
        <row r="47">
          <cell r="AH47" t="str">
            <v>曾美慈</v>
          </cell>
        </row>
        <row r="48">
          <cell r="AH48" t="str">
            <v>曾美慈</v>
          </cell>
        </row>
        <row r="50">
          <cell r="P50" t="str">
            <v>取得成本</v>
          </cell>
          <cell r="W50" t="str">
            <v>處份利益/(損失)</v>
          </cell>
        </row>
        <row r="51">
          <cell r="P51">
            <v>0</v>
          </cell>
          <cell r="W51">
            <v>0</v>
          </cell>
        </row>
        <row r="52">
          <cell r="P52">
            <v>0</v>
          </cell>
          <cell r="W52">
            <v>0</v>
          </cell>
        </row>
        <row r="53">
          <cell r="P53">
            <v>0</v>
          </cell>
          <cell r="W53">
            <v>0</v>
          </cell>
        </row>
        <row r="54">
          <cell r="P54">
            <v>0</v>
          </cell>
          <cell r="W54">
            <v>0</v>
          </cell>
        </row>
        <row r="55">
          <cell r="P55">
            <v>0</v>
          </cell>
          <cell r="W55">
            <v>0</v>
          </cell>
        </row>
        <row r="56">
          <cell r="P56">
            <v>0</v>
          </cell>
          <cell r="W56">
            <v>-972</v>
          </cell>
        </row>
      </sheetData>
      <sheetData sheetId="4">
        <row r="1">
          <cell r="P1" t="str">
            <v>取得成本</v>
          </cell>
          <cell r="W1" t="str">
            <v>至出售或報廢日之累折</v>
          </cell>
          <cell r="AH1" t="str">
            <v>售價或理賠款(未稅)</v>
          </cell>
          <cell r="AI1" t="str">
            <v>處份利益/(損失)</v>
          </cell>
          <cell r="AL1" t="str">
            <v>KEY</v>
          </cell>
        </row>
        <row r="2">
          <cell r="P2">
            <v>318435</v>
          </cell>
          <cell r="W2">
            <v>0</v>
          </cell>
          <cell r="AL2" t="str">
            <v>出租9201</v>
          </cell>
        </row>
        <row r="3">
          <cell r="P3">
            <v>317218</v>
          </cell>
          <cell r="W3">
            <v>0</v>
          </cell>
          <cell r="AL3" t="str">
            <v>出租9201</v>
          </cell>
        </row>
        <row r="4">
          <cell r="P4">
            <v>752096</v>
          </cell>
          <cell r="W4">
            <v>0</v>
          </cell>
          <cell r="AL4" t="str">
            <v>出租9201</v>
          </cell>
        </row>
        <row r="5">
          <cell r="P5">
            <v>646102</v>
          </cell>
          <cell r="W5">
            <v>0</v>
          </cell>
          <cell r="AL5" t="str">
            <v>出租9201</v>
          </cell>
        </row>
        <row r="6">
          <cell r="P6">
            <v>2033851</v>
          </cell>
        </row>
      </sheetData>
      <sheetData sheetId="5">
        <row r="1">
          <cell r="W1" t="str">
            <v>至出售或報廢日之累折</v>
          </cell>
          <cell r="AH1" t="str">
            <v>售價或理賠款(未稅)</v>
          </cell>
          <cell r="AI1" t="str">
            <v>處份利益/(損失)</v>
          </cell>
          <cell r="AL1" t="str">
            <v>KEY</v>
          </cell>
        </row>
        <row r="2">
          <cell r="W2">
            <v>15747</v>
          </cell>
          <cell r="AL2" t="str">
            <v>出租9201</v>
          </cell>
        </row>
        <row r="3">
          <cell r="W3">
            <v>88837</v>
          </cell>
          <cell r="AL3" t="str">
            <v>出租9201</v>
          </cell>
        </row>
        <row r="4">
          <cell r="W4">
            <v>38676</v>
          </cell>
          <cell r="AL4" t="str">
            <v>出租9201</v>
          </cell>
        </row>
        <row r="5">
          <cell r="W5">
            <v>213767</v>
          </cell>
          <cell r="AL5" t="str">
            <v>出租9201</v>
          </cell>
        </row>
        <row r="6">
          <cell r="W6">
            <v>357027</v>
          </cell>
        </row>
      </sheetData>
      <sheetData sheetId="6">
        <row r="1">
          <cell r="P1" t="str">
            <v>取得成本</v>
          </cell>
          <cell r="W1" t="str">
            <v>至出售或報廢日之累折</v>
          </cell>
          <cell r="AH1" t="str">
            <v>售價或理賠款(未稅)</v>
          </cell>
          <cell r="AI1" t="str">
            <v>處份利益/(損失)</v>
          </cell>
          <cell r="AL1" t="str">
            <v>KEY</v>
          </cell>
        </row>
        <row r="2">
          <cell r="P2">
            <v>2430000</v>
          </cell>
          <cell r="W2">
            <v>1620000</v>
          </cell>
          <cell r="AH2">
            <v>1047619</v>
          </cell>
          <cell r="AI2">
            <v>237619</v>
          </cell>
          <cell r="AL2" t="str">
            <v>出售9203</v>
          </cell>
        </row>
        <row r="3">
          <cell r="P3">
            <v>2384034</v>
          </cell>
          <cell r="W3">
            <v>2135699</v>
          </cell>
          <cell r="AH3">
            <v>190476</v>
          </cell>
          <cell r="AI3">
            <v>-57859</v>
          </cell>
          <cell r="AL3" t="str">
            <v>出售9203</v>
          </cell>
        </row>
        <row r="4">
          <cell r="P4">
            <v>2595000</v>
          </cell>
          <cell r="W4">
            <v>1297512</v>
          </cell>
          <cell r="AH4">
            <v>476190</v>
          </cell>
          <cell r="AI4">
            <v>-821298</v>
          </cell>
          <cell r="AL4" t="str">
            <v>出售9203</v>
          </cell>
        </row>
        <row r="5">
          <cell r="P5">
            <v>2595000</v>
          </cell>
          <cell r="W5">
            <v>1297512</v>
          </cell>
          <cell r="AH5">
            <v>476191</v>
          </cell>
          <cell r="AI5">
            <v>-821297</v>
          </cell>
          <cell r="AL5" t="str">
            <v>出售9203</v>
          </cell>
        </row>
        <row r="6">
          <cell r="P6">
            <v>262517</v>
          </cell>
          <cell r="W6">
            <v>208474</v>
          </cell>
          <cell r="AI6">
            <v>-54043</v>
          </cell>
          <cell r="AL6" t="str">
            <v>報廢9204</v>
          </cell>
        </row>
        <row r="7">
          <cell r="P7">
            <v>293202</v>
          </cell>
          <cell r="W7">
            <v>221781</v>
          </cell>
          <cell r="AI7">
            <v>-71421</v>
          </cell>
          <cell r="AL7" t="str">
            <v>報廢9204</v>
          </cell>
        </row>
        <row r="8">
          <cell r="P8">
            <v>14639</v>
          </cell>
          <cell r="W8">
            <v>11805</v>
          </cell>
          <cell r="AI8">
            <v>-2834</v>
          </cell>
          <cell r="AL8" t="str">
            <v>報廢9205</v>
          </cell>
        </row>
        <row r="9">
          <cell r="P9">
            <v>895647</v>
          </cell>
          <cell r="W9">
            <v>802352</v>
          </cell>
          <cell r="AH9">
            <v>314286</v>
          </cell>
          <cell r="AI9">
            <v>220991</v>
          </cell>
          <cell r="AL9" t="str">
            <v>出售9205</v>
          </cell>
        </row>
        <row r="10">
          <cell r="P10">
            <v>899467</v>
          </cell>
          <cell r="W10">
            <v>780786</v>
          </cell>
          <cell r="AH10">
            <v>333333</v>
          </cell>
          <cell r="AI10">
            <v>214652</v>
          </cell>
          <cell r="AL10" t="str">
            <v>出售9205</v>
          </cell>
        </row>
        <row r="11">
          <cell r="P11">
            <v>-262517</v>
          </cell>
          <cell r="W11">
            <v>-208474</v>
          </cell>
          <cell r="AI11">
            <v>54043</v>
          </cell>
          <cell r="AL11" t="str">
            <v>報廢9207</v>
          </cell>
        </row>
        <row r="12">
          <cell r="P12">
            <v>-293202</v>
          </cell>
          <cell r="W12">
            <v>-221781</v>
          </cell>
          <cell r="AI12">
            <v>71421</v>
          </cell>
          <cell r="AL12" t="str">
            <v>報廢9207</v>
          </cell>
        </row>
        <row r="13">
          <cell r="P13">
            <v>262517</v>
          </cell>
          <cell r="W13">
            <v>208474</v>
          </cell>
          <cell r="AH13">
            <v>68571</v>
          </cell>
          <cell r="AI13">
            <v>14528</v>
          </cell>
          <cell r="AL13" t="str">
            <v>出售9207</v>
          </cell>
        </row>
        <row r="14">
          <cell r="P14">
            <v>293202</v>
          </cell>
          <cell r="W14">
            <v>221781</v>
          </cell>
          <cell r="AH14">
            <v>71429</v>
          </cell>
          <cell r="AI14">
            <v>8</v>
          </cell>
          <cell r="AL14" t="str">
            <v>出售9207</v>
          </cell>
        </row>
        <row r="15">
          <cell r="P15">
            <v>3200000</v>
          </cell>
          <cell r="W15">
            <v>1555540</v>
          </cell>
          <cell r="AH15">
            <v>1688904</v>
          </cell>
          <cell r="AI15">
            <v>44444</v>
          </cell>
          <cell r="AL15" t="str">
            <v>出售9211</v>
          </cell>
        </row>
        <row r="16">
          <cell r="P16">
            <v>2580000</v>
          </cell>
          <cell r="W16">
            <v>2185834</v>
          </cell>
          <cell r="AH16">
            <v>412083</v>
          </cell>
          <cell r="AI16">
            <v>17917</v>
          </cell>
          <cell r="AL16" t="str">
            <v>出售9211</v>
          </cell>
        </row>
        <row r="17">
          <cell r="P17">
            <v>723732</v>
          </cell>
          <cell r="W17">
            <v>472444</v>
          </cell>
          <cell r="AH17">
            <v>281444</v>
          </cell>
          <cell r="AI17">
            <v>30156</v>
          </cell>
          <cell r="AL17" t="str">
            <v>出售9211</v>
          </cell>
        </row>
        <row r="18">
          <cell r="P18">
            <v>1480161</v>
          </cell>
          <cell r="W18">
            <v>1305420</v>
          </cell>
          <cell r="AH18">
            <v>352381</v>
          </cell>
          <cell r="AI18">
            <v>177640</v>
          </cell>
          <cell r="AL18" t="str">
            <v>出售9211</v>
          </cell>
        </row>
        <row r="19">
          <cell r="P19">
            <v>2580000</v>
          </cell>
          <cell r="W19">
            <v>2185834</v>
          </cell>
          <cell r="AH19">
            <v>375416</v>
          </cell>
          <cell r="AI19">
            <v>-18750</v>
          </cell>
          <cell r="AL19" t="str">
            <v>出售9211</v>
          </cell>
        </row>
        <row r="20">
          <cell r="P20">
            <v>2580000</v>
          </cell>
          <cell r="W20">
            <v>2185834</v>
          </cell>
          <cell r="AH20">
            <v>375416</v>
          </cell>
          <cell r="AI20">
            <v>-18750</v>
          </cell>
          <cell r="AL20" t="str">
            <v>出售9211</v>
          </cell>
        </row>
        <row r="21">
          <cell r="P21">
            <v>1662763</v>
          </cell>
          <cell r="W21">
            <v>1362546</v>
          </cell>
          <cell r="AH21">
            <v>384762</v>
          </cell>
          <cell r="AI21">
            <v>84545</v>
          </cell>
          <cell r="AL21" t="str">
            <v>出售9211</v>
          </cell>
        </row>
        <row r="22">
          <cell r="P22">
            <v>1149000</v>
          </cell>
          <cell r="W22">
            <v>941522</v>
          </cell>
          <cell r="AH22">
            <v>296190</v>
          </cell>
          <cell r="AI22">
            <v>88712</v>
          </cell>
          <cell r="AL22" t="str">
            <v>出售9211</v>
          </cell>
        </row>
        <row r="23">
          <cell r="P23">
            <v>1139000</v>
          </cell>
          <cell r="W23">
            <v>696036</v>
          </cell>
          <cell r="AH23">
            <v>385714</v>
          </cell>
          <cell r="AI23">
            <v>-57250</v>
          </cell>
          <cell r="AL23" t="str">
            <v>出售9211</v>
          </cell>
        </row>
        <row r="24">
          <cell r="P24">
            <v>1708437</v>
          </cell>
          <cell r="W24">
            <v>877936</v>
          </cell>
          <cell r="AH24">
            <v>669524</v>
          </cell>
          <cell r="AI24">
            <v>-160977</v>
          </cell>
          <cell r="AL24" t="str">
            <v>出售9211</v>
          </cell>
        </row>
        <row r="25">
          <cell r="P25">
            <v>3500000</v>
          </cell>
          <cell r="W25">
            <v>2868049</v>
          </cell>
          <cell r="AH25">
            <v>1638095</v>
          </cell>
          <cell r="AI25">
            <v>1006144</v>
          </cell>
          <cell r="AL25" t="str">
            <v>出售9211</v>
          </cell>
        </row>
        <row r="26">
          <cell r="P26">
            <v>1318918</v>
          </cell>
          <cell r="W26">
            <v>934218</v>
          </cell>
          <cell r="AH26">
            <v>400952</v>
          </cell>
          <cell r="AI26">
            <v>16252</v>
          </cell>
          <cell r="AL26" t="str">
            <v>出售9211</v>
          </cell>
        </row>
        <row r="27">
          <cell r="P27">
            <v>2595000</v>
          </cell>
          <cell r="W27">
            <v>1585848</v>
          </cell>
          <cell r="AH27">
            <v>428571</v>
          </cell>
          <cell r="AI27">
            <v>-580581</v>
          </cell>
          <cell r="AL27" t="str">
            <v>出售9211</v>
          </cell>
        </row>
        <row r="28">
          <cell r="P28">
            <v>503553</v>
          </cell>
          <cell r="W28">
            <v>451100</v>
          </cell>
          <cell r="AH28">
            <v>85714</v>
          </cell>
          <cell r="AI28">
            <v>33261</v>
          </cell>
          <cell r="AL28" t="str">
            <v>出售9211</v>
          </cell>
        </row>
        <row r="29">
          <cell r="P29">
            <v>642888</v>
          </cell>
          <cell r="W29">
            <v>589314</v>
          </cell>
          <cell r="AH29">
            <v>152381</v>
          </cell>
          <cell r="AI29">
            <v>98807</v>
          </cell>
          <cell r="AL29" t="str">
            <v>出售9211</v>
          </cell>
        </row>
        <row r="30">
          <cell r="P30">
            <v>629289</v>
          </cell>
          <cell r="W30">
            <v>572477</v>
          </cell>
          <cell r="AH30">
            <v>167619</v>
          </cell>
          <cell r="AI30">
            <v>110807</v>
          </cell>
          <cell r="AL30" t="str">
            <v>出售9211</v>
          </cell>
        </row>
        <row r="31">
          <cell r="P31">
            <v>646866</v>
          </cell>
          <cell r="W31">
            <v>588467</v>
          </cell>
          <cell r="AH31">
            <v>192381</v>
          </cell>
          <cell r="AI31">
            <v>133982</v>
          </cell>
          <cell r="AL31" t="str">
            <v>出售9211</v>
          </cell>
        </row>
        <row r="32">
          <cell r="P32">
            <v>646722</v>
          </cell>
          <cell r="W32">
            <v>588336</v>
          </cell>
          <cell r="AH32">
            <v>59883</v>
          </cell>
          <cell r="AI32">
            <v>1497</v>
          </cell>
          <cell r="AL32" t="str">
            <v>出售9211</v>
          </cell>
        </row>
        <row r="33">
          <cell r="P33">
            <v>646722</v>
          </cell>
          <cell r="W33">
            <v>588336</v>
          </cell>
          <cell r="AH33">
            <v>214286</v>
          </cell>
          <cell r="AI33">
            <v>155900</v>
          </cell>
          <cell r="AL33" t="str">
            <v>出售9211</v>
          </cell>
        </row>
        <row r="34">
          <cell r="P34">
            <v>674283</v>
          </cell>
          <cell r="W34">
            <v>604049</v>
          </cell>
          <cell r="AH34">
            <v>71350</v>
          </cell>
          <cell r="AI34">
            <v>1116</v>
          </cell>
          <cell r="AL34" t="str">
            <v>出售9211</v>
          </cell>
        </row>
        <row r="35">
          <cell r="P35">
            <v>664000</v>
          </cell>
          <cell r="W35">
            <v>571777</v>
          </cell>
          <cell r="AH35">
            <v>92223</v>
          </cell>
          <cell r="AI35">
            <v>0</v>
          </cell>
          <cell r="AL35" t="str">
            <v>出售9211</v>
          </cell>
        </row>
        <row r="36">
          <cell r="P36">
            <v>772000</v>
          </cell>
          <cell r="W36">
            <v>557544</v>
          </cell>
          <cell r="AH36">
            <v>274286</v>
          </cell>
          <cell r="AI36">
            <v>59830</v>
          </cell>
          <cell r="AL36" t="str">
            <v>出售9211</v>
          </cell>
        </row>
        <row r="37">
          <cell r="P37">
            <v>381172</v>
          </cell>
          <cell r="W37">
            <v>280488</v>
          </cell>
          <cell r="AH37">
            <v>161905</v>
          </cell>
          <cell r="AI37">
            <v>61221</v>
          </cell>
          <cell r="AL37" t="str">
            <v>出售9211</v>
          </cell>
        </row>
        <row r="38">
          <cell r="P38">
            <v>624860</v>
          </cell>
          <cell r="W38">
            <v>251691</v>
          </cell>
          <cell r="AH38">
            <v>363665</v>
          </cell>
          <cell r="AI38">
            <v>-9504</v>
          </cell>
          <cell r="AL38" t="str">
            <v>出售9211</v>
          </cell>
        </row>
        <row r="39">
          <cell r="P39">
            <v>329729</v>
          </cell>
          <cell r="W39">
            <v>279001</v>
          </cell>
          <cell r="AH39">
            <v>100000</v>
          </cell>
          <cell r="AI39">
            <v>49272</v>
          </cell>
          <cell r="AL39" t="str">
            <v>出售9211</v>
          </cell>
        </row>
        <row r="40">
          <cell r="P40">
            <v>478337</v>
          </cell>
          <cell r="W40">
            <v>404747</v>
          </cell>
          <cell r="AH40">
            <v>191429</v>
          </cell>
          <cell r="AI40">
            <v>117839</v>
          </cell>
          <cell r="AL40" t="str">
            <v>出售9211</v>
          </cell>
        </row>
        <row r="41">
          <cell r="P41">
            <v>241775</v>
          </cell>
          <cell r="W41">
            <v>211553</v>
          </cell>
          <cell r="AH41">
            <v>23810</v>
          </cell>
          <cell r="AI41">
            <v>-6412</v>
          </cell>
          <cell r="AL41" t="str">
            <v>出售9211</v>
          </cell>
        </row>
        <row r="42">
          <cell r="P42">
            <v>726066</v>
          </cell>
          <cell r="W42">
            <v>660517</v>
          </cell>
          <cell r="AH42">
            <v>212380</v>
          </cell>
          <cell r="AI42">
            <v>146831</v>
          </cell>
          <cell r="AL42" t="str">
            <v>出售9211</v>
          </cell>
        </row>
        <row r="43">
          <cell r="P43">
            <v>-1708437</v>
          </cell>
          <cell r="W43">
            <v>-877936</v>
          </cell>
          <cell r="AH43">
            <v>-669524</v>
          </cell>
          <cell r="AI43">
            <v>160977</v>
          </cell>
          <cell r="AL43" t="str">
            <v>出售9212</v>
          </cell>
        </row>
        <row r="44">
          <cell r="P44">
            <v>1708437</v>
          </cell>
          <cell r="W44">
            <v>830480</v>
          </cell>
          <cell r="AH44">
            <v>669524</v>
          </cell>
          <cell r="AI44">
            <v>-208433</v>
          </cell>
          <cell r="AL44" t="str">
            <v>出售9212</v>
          </cell>
        </row>
        <row r="45">
          <cell r="P45">
            <v>2430000</v>
          </cell>
          <cell r="W45">
            <v>1923750</v>
          </cell>
          <cell r="AH45">
            <v>540000</v>
          </cell>
          <cell r="AI45">
            <v>33750</v>
          </cell>
          <cell r="AL45" t="str">
            <v>出售9212</v>
          </cell>
        </row>
        <row r="46">
          <cell r="P46">
            <v>49624779</v>
          </cell>
          <cell r="W46">
            <v>36608673</v>
          </cell>
          <cell r="AH46">
            <v>13570859</v>
          </cell>
          <cell r="AI46">
            <v>554753</v>
          </cell>
        </row>
        <row r="47">
          <cell r="AI47">
            <v>3157721</v>
          </cell>
        </row>
        <row r="48">
          <cell r="AI48">
            <v>-2602968</v>
          </cell>
        </row>
        <row r="49">
          <cell r="AI49">
            <v>554753</v>
          </cell>
        </row>
        <row r="54">
          <cell r="AI54">
            <v>735623</v>
          </cell>
        </row>
        <row r="55">
          <cell r="AI55">
            <v>-180870</v>
          </cell>
        </row>
        <row r="56">
          <cell r="AI56">
            <v>554753</v>
          </cell>
        </row>
        <row r="62">
          <cell r="P62" t="str">
            <v>取得成本</v>
          </cell>
        </row>
        <row r="63">
          <cell r="P63">
            <v>0</v>
          </cell>
        </row>
        <row r="64">
          <cell r="P64">
            <v>0</v>
          </cell>
        </row>
        <row r="65">
          <cell r="P65">
            <v>40844421</v>
          </cell>
        </row>
        <row r="66">
          <cell r="P66">
            <v>14639</v>
          </cell>
        </row>
        <row r="67">
          <cell r="P67">
            <v>40859060</v>
          </cell>
        </row>
        <row r="68">
          <cell r="P68">
            <v>-29389021</v>
          </cell>
        </row>
      </sheetData>
      <sheetData sheetId="7">
        <row r="1">
          <cell r="P1" t="str">
            <v>取得成本</v>
          </cell>
          <cell r="W1" t="str">
            <v>至出售或報廢日之累折</v>
          </cell>
          <cell r="AH1" t="str">
            <v>售價或理賠款(未稅)</v>
          </cell>
          <cell r="AI1" t="str">
            <v>處份利益/(損失)</v>
          </cell>
          <cell r="AL1" t="str">
            <v>KEY</v>
          </cell>
        </row>
        <row r="2">
          <cell r="P2">
            <v>1121123991</v>
          </cell>
          <cell r="W2">
            <v>378094464</v>
          </cell>
          <cell r="AI2">
            <v>-743029527</v>
          </cell>
          <cell r="AL2" t="str">
            <v/>
          </cell>
        </row>
      </sheetData>
      <sheetData sheetId="8">
        <row r="1">
          <cell r="P1" t="str">
            <v>取得成本</v>
          </cell>
          <cell r="W1" t="str">
            <v>至出售或報廢日之累折</v>
          </cell>
          <cell r="AH1" t="str">
            <v>售價或理賠款(未稅)</v>
          </cell>
          <cell r="AI1" t="str">
            <v>處份利益/(損失)</v>
          </cell>
          <cell r="AL1" t="str">
            <v>KEY</v>
          </cell>
        </row>
        <row r="2">
          <cell r="P2">
            <v>78530</v>
          </cell>
          <cell r="W2">
            <v>58905</v>
          </cell>
          <cell r="AI2">
            <v>-19625</v>
          </cell>
          <cell r="AL2" t="str">
            <v>報廢9203</v>
          </cell>
        </row>
        <row r="3">
          <cell r="P3">
            <v>349762</v>
          </cell>
          <cell r="W3">
            <v>64119</v>
          </cell>
          <cell r="AI3">
            <v>-285643</v>
          </cell>
          <cell r="AL3" t="str">
            <v>報廢9203</v>
          </cell>
        </row>
        <row r="4">
          <cell r="P4">
            <v>2445532</v>
          </cell>
          <cell r="W4">
            <v>1997191</v>
          </cell>
          <cell r="AI4">
            <v>-448341</v>
          </cell>
          <cell r="AL4" t="str">
            <v>報廢9203</v>
          </cell>
        </row>
        <row r="5">
          <cell r="P5">
            <v>76700</v>
          </cell>
          <cell r="W5">
            <v>30672</v>
          </cell>
          <cell r="AI5">
            <v>-46028</v>
          </cell>
          <cell r="AL5" t="str">
            <v>報廢9204</v>
          </cell>
        </row>
        <row r="6">
          <cell r="P6">
            <v>138095</v>
          </cell>
          <cell r="W6">
            <v>55248</v>
          </cell>
          <cell r="AI6">
            <v>-82847</v>
          </cell>
          <cell r="AL6" t="str">
            <v>報廢9204</v>
          </cell>
        </row>
        <row r="7">
          <cell r="P7">
            <v>428571</v>
          </cell>
          <cell r="W7">
            <v>178575</v>
          </cell>
          <cell r="AI7">
            <v>-249996</v>
          </cell>
          <cell r="AL7" t="str">
            <v>報廢9204</v>
          </cell>
        </row>
        <row r="8">
          <cell r="P8">
            <v>1742857</v>
          </cell>
          <cell r="W8">
            <v>726200</v>
          </cell>
          <cell r="AI8">
            <v>-1016657</v>
          </cell>
          <cell r="AL8" t="str">
            <v>報廢9204</v>
          </cell>
        </row>
        <row r="9">
          <cell r="P9">
            <v>2637647</v>
          </cell>
          <cell r="W9">
            <v>1099025</v>
          </cell>
          <cell r="AI9">
            <v>-1538622</v>
          </cell>
          <cell r="AL9" t="str">
            <v>報廢9204</v>
          </cell>
        </row>
        <row r="10">
          <cell r="P10">
            <v>7142857</v>
          </cell>
          <cell r="W10">
            <v>2976200</v>
          </cell>
          <cell r="AI10">
            <v>-4166657</v>
          </cell>
          <cell r="AL10" t="str">
            <v>報廢9204</v>
          </cell>
        </row>
        <row r="11">
          <cell r="P11">
            <v>250738</v>
          </cell>
          <cell r="W11">
            <v>58506</v>
          </cell>
          <cell r="AI11">
            <v>-192232</v>
          </cell>
          <cell r="AL11" t="str">
            <v>報廢9205</v>
          </cell>
        </row>
        <row r="12">
          <cell r="P12">
            <v>85670</v>
          </cell>
          <cell r="W12">
            <v>67116</v>
          </cell>
          <cell r="AI12">
            <v>-18554</v>
          </cell>
          <cell r="AL12" t="str">
            <v>報廢9205</v>
          </cell>
        </row>
        <row r="13">
          <cell r="P13">
            <v>4472280</v>
          </cell>
          <cell r="W13">
            <v>3801438</v>
          </cell>
          <cell r="AI13">
            <v>-670842</v>
          </cell>
          <cell r="AL13" t="str">
            <v>報廢9205</v>
          </cell>
        </row>
        <row r="14">
          <cell r="P14">
            <v>3939455</v>
          </cell>
          <cell r="W14">
            <v>3545532</v>
          </cell>
          <cell r="AI14">
            <v>-393923</v>
          </cell>
          <cell r="AL14" t="str">
            <v>報廢9208</v>
          </cell>
        </row>
        <row r="15">
          <cell r="P15">
            <v>81029</v>
          </cell>
          <cell r="W15">
            <v>67500</v>
          </cell>
          <cell r="AI15">
            <v>-13529</v>
          </cell>
          <cell r="AL15" t="str">
            <v>報廢9208</v>
          </cell>
        </row>
        <row r="16">
          <cell r="P16">
            <v>23869723</v>
          </cell>
          <cell r="W16">
            <v>14726227</v>
          </cell>
          <cell r="AI16">
            <v>-9143496</v>
          </cell>
        </row>
        <row r="17">
          <cell r="AI17">
            <v>-9143496</v>
          </cell>
        </row>
        <row r="18">
          <cell r="P18" t="str">
            <v>未折減餘額</v>
          </cell>
        </row>
        <row r="19">
          <cell r="P19">
            <v>0</v>
          </cell>
        </row>
        <row r="20">
          <cell r="P20">
            <v>347732</v>
          </cell>
        </row>
        <row r="21">
          <cell r="P21">
            <v>8795764</v>
          </cell>
        </row>
        <row r="22">
          <cell r="P22">
            <v>0</v>
          </cell>
        </row>
        <row r="23">
          <cell r="P23">
            <v>9143496</v>
          </cell>
        </row>
        <row r="27">
          <cell r="AH27" t="str">
            <v>曾美慈</v>
          </cell>
        </row>
        <row r="29">
          <cell r="P29" t="str">
            <v>取得成本</v>
          </cell>
        </row>
        <row r="30">
          <cell r="P30">
            <v>0</v>
          </cell>
        </row>
        <row r="31">
          <cell r="P31">
            <v>0</v>
          </cell>
        </row>
        <row r="32">
          <cell r="P32">
            <v>0</v>
          </cell>
        </row>
        <row r="33">
          <cell r="P33">
            <v>23869723</v>
          </cell>
        </row>
        <row r="34">
          <cell r="P34">
            <v>23869723</v>
          </cell>
        </row>
        <row r="35">
          <cell r="P35">
            <v>-8829172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設備未請款明細"/>
      <sheetName val="工程未請款明細"/>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總-5類-A帳"/>
      <sheetName val="Sheet1"/>
      <sheetName val="#REF"/>
      <sheetName val="Map"/>
      <sheetName val="運輸-用人"/>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總-8類"/>
      <sheetName val="總-8類-出租帳"/>
      <sheetName val="報廢檔"/>
      <sheetName val="#REF"/>
      <sheetName val="辦公"/>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09vs1211n"/>
      <sheetName val="1209vs1211"/>
      <sheetName val="1130vs1124"/>
      <sheetName val="版本比較"/>
      <sheetName val="#REF"/>
      <sheetName val="DTCT"/>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08-遞延"/>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費用輸入檔-業務 (總務處代編)"/>
      <sheetName val="代編業務性費用明細"/>
      <sheetName val="#REF"/>
      <sheetName val="用人01"/>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保管單說明"/>
      <sheetName val="辦公"/>
      <sheetName val="其他"/>
      <sheetName val="其他(租機售價)"/>
      <sheetName val="土地"/>
      <sheetName val="房屋"/>
      <sheetName val="運輸"/>
      <sheetName val="機器"/>
      <sheetName val="遞延"/>
      <sheetName val="出租-土地"/>
      <sheetName val="出租-房屋"/>
      <sheetName val="出租-遞延"/>
      <sheetName val="出租-機器 "/>
      <sheetName val="合計"/>
      <sheetName val="出售資產"/>
      <sheetName val="報廢資產"/>
      <sheetName val="轉出租資產"/>
      <sheetName val="出租資產轉回"/>
      <sheetName val="9204處分損益調節表"/>
      <sheetName val="9205處分損益調節表"/>
      <sheetName val="Sheet1"/>
      <sheetName val="Links"/>
      <sheetName val="資訊技術處-彙總"/>
      <sheetName val="企劃長室-彙總"/>
      <sheetName val="Tax calculations"/>
      <sheetName val="Consolidated By C. C."/>
      <sheetName val="Payroll"/>
    </sheetNames>
    <sheetDataSet>
      <sheetData sheetId="1">
        <row r="1">
          <cell r="W1" t="str">
            <v>至出售或報廢日之累折</v>
          </cell>
          <cell r="AH1" t="str">
            <v>售價或理賠款(未稅)</v>
          </cell>
          <cell r="AI1" t="str">
            <v>處份利益/(損失)</v>
          </cell>
          <cell r="AL1" t="str">
            <v>KEY</v>
          </cell>
        </row>
        <row r="2">
          <cell r="W2">
            <v>14285</v>
          </cell>
          <cell r="AI2">
            <v>-2715</v>
          </cell>
          <cell r="AL2" t="str">
            <v>報廢9201</v>
          </cell>
        </row>
        <row r="3">
          <cell r="W3">
            <v>18906</v>
          </cell>
          <cell r="AI3">
            <v>-3594</v>
          </cell>
          <cell r="AL3" t="str">
            <v>報廢9201</v>
          </cell>
        </row>
        <row r="4">
          <cell r="W4">
            <v>14285</v>
          </cell>
          <cell r="AI4">
            <v>-2715</v>
          </cell>
          <cell r="AL4" t="str">
            <v>報廢9201</v>
          </cell>
        </row>
        <row r="5">
          <cell r="W5">
            <v>14285</v>
          </cell>
          <cell r="AI5">
            <v>-2715</v>
          </cell>
          <cell r="AL5" t="str">
            <v>報廢9201</v>
          </cell>
        </row>
        <row r="6">
          <cell r="W6">
            <v>5042</v>
          </cell>
          <cell r="AI6">
            <v>-958</v>
          </cell>
          <cell r="AL6" t="str">
            <v>報廢9201</v>
          </cell>
        </row>
        <row r="7">
          <cell r="W7">
            <v>5042</v>
          </cell>
          <cell r="AI7">
            <v>-958</v>
          </cell>
          <cell r="AL7" t="str">
            <v>報廢9201</v>
          </cell>
        </row>
        <row r="8">
          <cell r="W8">
            <v>5084</v>
          </cell>
          <cell r="AI8">
            <v>-916</v>
          </cell>
          <cell r="AL8" t="str">
            <v>報廢9201</v>
          </cell>
        </row>
        <row r="9">
          <cell r="W9">
            <v>5084</v>
          </cell>
          <cell r="AI9">
            <v>-916</v>
          </cell>
          <cell r="AL9" t="str">
            <v>報廢9201</v>
          </cell>
        </row>
        <row r="10">
          <cell r="W10">
            <v>5084</v>
          </cell>
          <cell r="AI10">
            <v>-916</v>
          </cell>
          <cell r="AL10" t="str">
            <v>報廢9201</v>
          </cell>
        </row>
        <row r="11">
          <cell r="W11">
            <v>44480</v>
          </cell>
          <cell r="AI11">
            <v>-8020</v>
          </cell>
          <cell r="AL11" t="str">
            <v>報廢9201</v>
          </cell>
        </row>
        <row r="12">
          <cell r="W12">
            <v>44480</v>
          </cell>
          <cell r="AI12">
            <v>-8020</v>
          </cell>
          <cell r="AL12" t="str">
            <v>報廢9201</v>
          </cell>
        </row>
        <row r="13">
          <cell r="W13">
            <v>98004</v>
          </cell>
          <cell r="AI13">
            <v>-25805</v>
          </cell>
          <cell r="AL13" t="str">
            <v>報廢9201</v>
          </cell>
        </row>
        <row r="14">
          <cell r="W14">
            <v>254144</v>
          </cell>
          <cell r="AI14">
            <v>-66856</v>
          </cell>
          <cell r="AL14" t="str">
            <v>報廢9201</v>
          </cell>
        </row>
        <row r="15">
          <cell r="W15">
            <v>4752</v>
          </cell>
          <cell r="AI15">
            <v>-1248</v>
          </cell>
          <cell r="AL15" t="str">
            <v>報廢9201</v>
          </cell>
        </row>
        <row r="16">
          <cell r="W16">
            <v>29296</v>
          </cell>
          <cell r="AI16">
            <v>-7704</v>
          </cell>
          <cell r="AL16" t="str">
            <v>報廢9201</v>
          </cell>
        </row>
        <row r="17">
          <cell r="W17">
            <v>28905</v>
          </cell>
          <cell r="AI17">
            <v>-8095</v>
          </cell>
          <cell r="AL17" t="str">
            <v>報廢9201</v>
          </cell>
        </row>
        <row r="18">
          <cell r="W18">
            <v>29133</v>
          </cell>
          <cell r="AI18">
            <v>-5538</v>
          </cell>
          <cell r="AL18" t="str">
            <v>報廢9201</v>
          </cell>
        </row>
        <row r="19">
          <cell r="W19">
            <v>29134</v>
          </cell>
          <cell r="AI19">
            <v>-5538</v>
          </cell>
          <cell r="AL19" t="str">
            <v>報廢9201</v>
          </cell>
        </row>
        <row r="20">
          <cell r="W20">
            <v>29134</v>
          </cell>
          <cell r="AI20">
            <v>-5538</v>
          </cell>
          <cell r="AL20" t="str">
            <v>報廢9201</v>
          </cell>
        </row>
        <row r="21">
          <cell r="W21">
            <v>29134</v>
          </cell>
          <cell r="AI21">
            <v>-5538</v>
          </cell>
          <cell r="AL21" t="str">
            <v>報廢9201</v>
          </cell>
        </row>
        <row r="22">
          <cell r="W22">
            <v>40657</v>
          </cell>
          <cell r="AI22">
            <v>-12088</v>
          </cell>
          <cell r="AL22" t="str">
            <v>報廢9201</v>
          </cell>
        </row>
        <row r="23">
          <cell r="W23">
            <v>29133</v>
          </cell>
          <cell r="AI23">
            <v>-5538</v>
          </cell>
          <cell r="AL23" t="str">
            <v>報廢9201</v>
          </cell>
        </row>
        <row r="24">
          <cell r="W24">
            <v>29133</v>
          </cell>
          <cell r="AI24">
            <v>-5538</v>
          </cell>
          <cell r="AL24" t="str">
            <v>報廢9201</v>
          </cell>
        </row>
        <row r="25">
          <cell r="W25">
            <v>29133</v>
          </cell>
          <cell r="AI25">
            <v>-5538</v>
          </cell>
          <cell r="AL25" t="str">
            <v>報廢9201</v>
          </cell>
        </row>
        <row r="26">
          <cell r="W26">
            <v>29133</v>
          </cell>
          <cell r="AI26">
            <v>-5538</v>
          </cell>
          <cell r="AL26" t="str">
            <v>報廢9201</v>
          </cell>
        </row>
        <row r="27">
          <cell r="W27">
            <v>29133</v>
          </cell>
          <cell r="AI27">
            <v>-5538</v>
          </cell>
          <cell r="AL27" t="str">
            <v>報廢9201</v>
          </cell>
        </row>
        <row r="28">
          <cell r="W28">
            <v>29133</v>
          </cell>
          <cell r="AI28">
            <v>-5538</v>
          </cell>
          <cell r="AL28" t="str">
            <v>報廢9201</v>
          </cell>
        </row>
        <row r="29">
          <cell r="W29">
            <v>29134</v>
          </cell>
          <cell r="AI29">
            <v>-5538</v>
          </cell>
          <cell r="AL29" t="str">
            <v>報廢9201</v>
          </cell>
        </row>
        <row r="30">
          <cell r="W30">
            <v>29134</v>
          </cell>
          <cell r="AI30">
            <v>-5538</v>
          </cell>
          <cell r="AL30" t="str">
            <v>報廢9201</v>
          </cell>
        </row>
        <row r="31">
          <cell r="W31">
            <v>29134</v>
          </cell>
          <cell r="AI31">
            <v>-5538</v>
          </cell>
          <cell r="AL31" t="str">
            <v>報廢9201</v>
          </cell>
        </row>
        <row r="32">
          <cell r="W32">
            <v>29134</v>
          </cell>
          <cell r="AI32">
            <v>-5538</v>
          </cell>
          <cell r="AL32" t="str">
            <v>報廢9201</v>
          </cell>
        </row>
        <row r="33">
          <cell r="W33">
            <v>5042</v>
          </cell>
          <cell r="AI33">
            <v>-958</v>
          </cell>
          <cell r="AL33" t="str">
            <v>報廢9201</v>
          </cell>
        </row>
        <row r="34">
          <cell r="W34">
            <v>5042</v>
          </cell>
          <cell r="AI34">
            <v>-958</v>
          </cell>
          <cell r="AL34" t="str">
            <v>報廢9201</v>
          </cell>
        </row>
        <row r="35">
          <cell r="W35">
            <v>5042</v>
          </cell>
          <cell r="AI35">
            <v>-958</v>
          </cell>
          <cell r="AL35" t="str">
            <v>報廢9201</v>
          </cell>
        </row>
        <row r="36">
          <cell r="W36">
            <v>5042</v>
          </cell>
          <cell r="AI36">
            <v>-958</v>
          </cell>
          <cell r="AL36" t="str">
            <v>報廢9201</v>
          </cell>
        </row>
        <row r="37">
          <cell r="W37">
            <v>18906</v>
          </cell>
          <cell r="AI37">
            <v>-3594</v>
          </cell>
          <cell r="AL37" t="str">
            <v>報廢9201</v>
          </cell>
        </row>
        <row r="38">
          <cell r="W38">
            <v>35159</v>
          </cell>
          <cell r="AI38">
            <v>-6341</v>
          </cell>
          <cell r="AL38" t="str">
            <v>報廢9201</v>
          </cell>
        </row>
        <row r="39">
          <cell r="W39">
            <v>40657</v>
          </cell>
          <cell r="AI39">
            <v>-12088</v>
          </cell>
          <cell r="AL39" t="str">
            <v>報廢9201</v>
          </cell>
        </row>
        <row r="40">
          <cell r="W40">
            <v>92400</v>
          </cell>
          <cell r="AI40">
            <v>-13200</v>
          </cell>
          <cell r="AL40" t="str">
            <v>報廢9201</v>
          </cell>
        </row>
        <row r="41">
          <cell r="W41">
            <v>32092</v>
          </cell>
          <cell r="AI41">
            <v>-6908</v>
          </cell>
          <cell r="AL41" t="str">
            <v>報廢9201</v>
          </cell>
        </row>
        <row r="42">
          <cell r="W42">
            <v>46162</v>
          </cell>
          <cell r="AI42">
            <v>-7338</v>
          </cell>
          <cell r="AL42" t="str">
            <v>報廢9201</v>
          </cell>
        </row>
        <row r="43">
          <cell r="W43">
            <v>80290</v>
          </cell>
          <cell r="AI43">
            <v>-13710</v>
          </cell>
          <cell r="AL43" t="str">
            <v>報廢9201</v>
          </cell>
        </row>
        <row r="44">
          <cell r="W44">
            <v>156353</v>
          </cell>
          <cell r="AI44">
            <v>-33647</v>
          </cell>
          <cell r="AL44" t="str">
            <v>報廢9201</v>
          </cell>
        </row>
        <row r="45">
          <cell r="W45">
            <v>3950</v>
          </cell>
          <cell r="AI45">
            <v>-1175</v>
          </cell>
          <cell r="AL45" t="str">
            <v>報廢9201</v>
          </cell>
        </row>
        <row r="46">
          <cell r="W46">
            <v>3950</v>
          </cell>
          <cell r="AI46">
            <v>-1175</v>
          </cell>
          <cell r="AL46" t="str">
            <v>報廢9201</v>
          </cell>
        </row>
        <row r="47">
          <cell r="W47">
            <v>5042</v>
          </cell>
          <cell r="AI47">
            <v>-958</v>
          </cell>
          <cell r="AL47" t="str">
            <v>報廢9201</v>
          </cell>
        </row>
        <row r="48">
          <cell r="W48">
            <v>5042</v>
          </cell>
          <cell r="AI48">
            <v>-958</v>
          </cell>
          <cell r="AL48" t="str">
            <v>報廢9201</v>
          </cell>
        </row>
        <row r="49">
          <cell r="W49">
            <v>29133</v>
          </cell>
          <cell r="AI49">
            <v>-5538</v>
          </cell>
          <cell r="AL49" t="str">
            <v>報廢9201</v>
          </cell>
        </row>
        <row r="50">
          <cell r="W50">
            <v>40657</v>
          </cell>
          <cell r="AI50">
            <v>-12088</v>
          </cell>
          <cell r="AL50" t="str">
            <v>報廢9201</v>
          </cell>
        </row>
        <row r="51">
          <cell r="W51">
            <v>28905</v>
          </cell>
          <cell r="AI51">
            <v>-8095</v>
          </cell>
          <cell r="AL51" t="str">
            <v>報廢9201</v>
          </cell>
        </row>
        <row r="52">
          <cell r="W52">
            <v>40634</v>
          </cell>
          <cell r="AI52">
            <v>-6366</v>
          </cell>
          <cell r="AL52" t="str">
            <v>報廢9201</v>
          </cell>
        </row>
        <row r="53">
          <cell r="W53">
            <v>5250</v>
          </cell>
          <cell r="AI53">
            <v>-750</v>
          </cell>
          <cell r="AL53" t="str">
            <v>報廢9201</v>
          </cell>
        </row>
        <row r="54">
          <cell r="W54">
            <v>61735</v>
          </cell>
          <cell r="AI54">
            <v>-8265</v>
          </cell>
          <cell r="AL54" t="str">
            <v>報廢9201</v>
          </cell>
        </row>
        <row r="55">
          <cell r="W55">
            <v>45500</v>
          </cell>
          <cell r="AI55">
            <v>-6500</v>
          </cell>
          <cell r="AL55" t="str">
            <v>報廢9201</v>
          </cell>
        </row>
        <row r="56">
          <cell r="W56">
            <v>29296</v>
          </cell>
          <cell r="AI56">
            <v>-7704</v>
          </cell>
          <cell r="AL56" t="str">
            <v>報廢9201</v>
          </cell>
        </row>
        <row r="57">
          <cell r="W57">
            <v>29134</v>
          </cell>
          <cell r="AI57">
            <v>-5538</v>
          </cell>
          <cell r="AL57" t="str">
            <v>報廢9201</v>
          </cell>
        </row>
        <row r="58">
          <cell r="W58">
            <v>29134</v>
          </cell>
          <cell r="AI58">
            <v>-5538</v>
          </cell>
          <cell r="AL58" t="str">
            <v>報廢9201</v>
          </cell>
        </row>
        <row r="59">
          <cell r="W59">
            <v>29134</v>
          </cell>
          <cell r="AI59">
            <v>-5538</v>
          </cell>
          <cell r="AL59" t="str">
            <v>報廢9201</v>
          </cell>
        </row>
        <row r="60">
          <cell r="W60">
            <v>29134</v>
          </cell>
          <cell r="AI60">
            <v>-5538</v>
          </cell>
          <cell r="AL60" t="str">
            <v>報廢9201</v>
          </cell>
        </row>
        <row r="61">
          <cell r="W61">
            <v>29134</v>
          </cell>
          <cell r="AI61">
            <v>-5538</v>
          </cell>
          <cell r="AL61" t="str">
            <v>報廢9201</v>
          </cell>
        </row>
        <row r="62">
          <cell r="W62">
            <v>29134</v>
          </cell>
          <cell r="AI62">
            <v>-5538</v>
          </cell>
          <cell r="AL62" t="str">
            <v>報廢9201</v>
          </cell>
        </row>
        <row r="63">
          <cell r="W63">
            <v>29134</v>
          </cell>
          <cell r="AI63">
            <v>-5538</v>
          </cell>
          <cell r="AL63" t="str">
            <v>報廢9201</v>
          </cell>
        </row>
        <row r="64">
          <cell r="W64">
            <v>29134</v>
          </cell>
          <cell r="AI64">
            <v>-5538</v>
          </cell>
          <cell r="AL64" t="str">
            <v>報廢9201</v>
          </cell>
        </row>
        <row r="65">
          <cell r="W65">
            <v>46200</v>
          </cell>
          <cell r="AI65">
            <v>-6600</v>
          </cell>
          <cell r="AL65" t="str">
            <v>報廢9201</v>
          </cell>
        </row>
        <row r="66">
          <cell r="W66">
            <v>3950</v>
          </cell>
          <cell r="AI66">
            <v>-1175</v>
          </cell>
          <cell r="AL66" t="str">
            <v>報廢9201</v>
          </cell>
        </row>
        <row r="67">
          <cell r="W67">
            <v>5042</v>
          </cell>
          <cell r="AI67">
            <v>-958</v>
          </cell>
          <cell r="AL67" t="str">
            <v>報廢9201</v>
          </cell>
        </row>
        <row r="68">
          <cell r="W68">
            <v>5042</v>
          </cell>
          <cell r="AI68">
            <v>-958</v>
          </cell>
          <cell r="AL68" t="str">
            <v>報廢9201</v>
          </cell>
        </row>
        <row r="69">
          <cell r="W69">
            <v>5042</v>
          </cell>
          <cell r="AI69">
            <v>-958</v>
          </cell>
          <cell r="AL69" t="str">
            <v>報廢9201</v>
          </cell>
        </row>
        <row r="70">
          <cell r="W70">
            <v>5042</v>
          </cell>
          <cell r="AI70">
            <v>-958</v>
          </cell>
          <cell r="AL70" t="str">
            <v>報廢9201</v>
          </cell>
        </row>
        <row r="71">
          <cell r="W71">
            <v>5042</v>
          </cell>
          <cell r="AI71">
            <v>-958</v>
          </cell>
          <cell r="AL71" t="str">
            <v>報廢9201</v>
          </cell>
        </row>
        <row r="72">
          <cell r="W72">
            <v>5042</v>
          </cell>
          <cell r="AI72">
            <v>-958</v>
          </cell>
          <cell r="AL72" t="str">
            <v>報廢9201</v>
          </cell>
        </row>
        <row r="73">
          <cell r="W73">
            <v>5042</v>
          </cell>
          <cell r="AI73">
            <v>-958</v>
          </cell>
          <cell r="AL73" t="str">
            <v>報廢9201</v>
          </cell>
        </row>
        <row r="74">
          <cell r="W74">
            <v>65260</v>
          </cell>
          <cell r="AI74">
            <v>-11140</v>
          </cell>
          <cell r="AL74" t="str">
            <v>報廢9201</v>
          </cell>
        </row>
        <row r="75">
          <cell r="W75">
            <v>65260</v>
          </cell>
          <cell r="AI75">
            <v>-11140</v>
          </cell>
          <cell r="AL75" t="str">
            <v>報廢9201</v>
          </cell>
        </row>
        <row r="76">
          <cell r="W76">
            <v>20750</v>
          </cell>
          <cell r="AI76">
            <v>-3250</v>
          </cell>
          <cell r="AL76" t="str">
            <v>報廢9201</v>
          </cell>
        </row>
        <row r="77">
          <cell r="W77">
            <v>5042</v>
          </cell>
          <cell r="AI77">
            <v>-958</v>
          </cell>
          <cell r="AL77" t="str">
            <v>報廢9201</v>
          </cell>
        </row>
        <row r="78">
          <cell r="W78">
            <v>5042</v>
          </cell>
          <cell r="AI78">
            <v>-958</v>
          </cell>
          <cell r="AL78" t="str">
            <v>報廢9201</v>
          </cell>
        </row>
        <row r="79">
          <cell r="W79">
            <v>5042</v>
          </cell>
          <cell r="AI79">
            <v>-958</v>
          </cell>
          <cell r="AL79" t="str">
            <v>報廢9201</v>
          </cell>
        </row>
        <row r="80">
          <cell r="W80">
            <v>5042</v>
          </cell>
          <cell r="AI80">
            <v>-958</v>
          </cell>
          <cell r="AL80" t="str">
            <v>報廢9201</v>
          </cell>
        </row>
        <row r="81">
          <cell r="W81">
            <v>5042</v>
          </cell>
          <cell r="AI81">
            <v>-958</v>
          </cell>
          <cell r="AL81" t="str">
            <v>報廢9201</v>
          </cell>
        </row>
        <row r="82">
          <cell r="W82">
            <v>14285</v>
          </cell>
          <cell r="AI82">
            <v>-2715</v>
          </cell>
          <cell r="AL82" t="str">
            <v>報廢9201</v>
          </cell>
        </row>
        <row r="83">
          <cell r="W83">
            <v>26524</v>
          </cell>
          <cell r="AI83">
            <v>-6976</v>
          </cell>
          <cell r="AL83" t="str">
            <v>報廢9201</v>
          </cell>
        </row>
        <row r="84">
          <cell r="W84">
            <v>28905</v>
          </cell>
          <cell r="AI84">
            <v>-8095</v>
          </cell>
          <cell r="AL84" t="str">
            <v>報廢9201</v>
          </cell>
        </row>
        <row r="85">
          <cell r="W85">
            <v>29134</v>
          </cell>
          <cell r="AI85">
            <v>-5538</v>
          </cell>
          <cell r="AL85" t="str">
            <v>報廢9201</v>
          </cell>
        </row>
        <row r="86">
          <cell r="W86">
            <v>29134</v>
          </cell>
          <cell r="AI86">
            <v>-5538</v>
          </cell>
          <cell r="AL86" t="str">
            <v>報廢9201</v>
          </cell>
        </row>
        <row r="87">
          <cell r="W87">
            <v>29296</v>
          </cell>
          <cell r="AI87">
            <v>-7704</v>
          </cell>
          <cell r="AL87" t="str">
            <v>報廢9201</v>
          </cell>
        </row>
        <row r="88">
          <cell r="W88">
            <v>36833</v>
          </cell>
          <cell r="AI88">
            <v>-5967</v>
          </cell>
          <cell r="AL88" t="str">
            <v>報廢9201</v>
          </cell>
        </row>
        <row r="89">
          <cell r="W89">
            <v>36833</v>
          </cell>
          <cell r="AI89">
            <v>-5967</v>
          </cell>
          <cell r="AL89" t="str">
            <v>報廢9201</v>
          </cell>
        </row>
        <row r="90">
          <cell r="W90">
            <v>29133</v>
          </cell>
          <cell r="AI90">
            <v>-5538</v>
          </cell>
          <cell r="AL90" t="str">
            <v>報廢9201</v>
          </cell>
        </row>
        <row r="91">
          <cell r="W91">
            <v>410678</v>
          </cell>
          <cell r="AI91">
            <v>-64322</v>
          </cell>
          <cell r="AL91" t="str">
            <v>報廢9201</v>
          </cell>
        </row>
        <row r="92">
          <cell r="W92">
            <v>40657</v>
          </cell>
          <cell r="AI92">
            <v>-12088</v>
          </cell>
          <cell r="AL92" t="str">
            <v>報廢9201</v>
          </cell>
        </row>
        <row r="93">
          <cell r="W93">
            <v>140175</v>
          </cell>
          <cell r="AI93">
            <v>-20025</v>
          </cell>
          <cell r="AL93" t="str">
            <v>報廢9201</v>
          </cell>
        </row>
        <row r="94">
          <cell r="W94">
            <v>29133</v>
          </cell>
          <cell r="AI94">
            <v>-5538</v>
          </cell>
          <cell r="AL94" t="str">
            <v>報廢9201</v>
          </cell>
        </row>
        <row r="95">
          <cell r="W95">
            <v>29134</v>
          </cell>
          <cell r="AI95">
            <v>-5538</v>
          </cell>
          <cell r="AL95" t="str">
            <v>報廢9201</v>
          </cell>
        </row>
        <row r="96">
          <cell r="W96">
            <v>29134</v>
          </cell>
          <cell r="AI96">
            <v>-5538</v>
          </cell>
          <cell r="AL96" t="str">
            <v>報廢9201</v>
          </cell>
        </row>
        <row r="97">
          <cell r="W97">
            <v>29134</v>
          </cell>
          <cell r="AI97">
            <v>-5538</v>
          </cell>
          <cell r="AL97" t="str">
            <v>報廢9201</v>
          </cell>
        </row>
        <row r="98">
          <cell r="W98">
            <v>29134</v>
          </cell>
          <cell r="AI98">
            <v>-5538</v>
          </cell>
          <cell r="AL98" t="str">
            <v>報廢9201</v>
          </cell>
        </row>
        <row r="99">
          <cell r="W99">
            <v>29134</v>
          </cell>
          <cell r="AI99">
            <v>-5538</v>
          </cell>
          <cell r="AL99" t="str">
            <v>報廢9201</v>
          </cell>
        </row>
        <row r="100">
          <cell r="W100">
            <v>29134</v>
          </cell>
          <cell r="AI100">
            <v>-5538</v>
          </cell>
          <cell r="AL100" t="str">
            <v>報廢9201</v>
          </cell>
        </row>
        <row r="101">
          <cell r="W101">
            <v>29134</v>
          </cell>
          <cell r="AI101">
            <v>-5538</v>
          </cell>
          <cell r="AL101" t="str">
            <v>報廢9201</v>
          </cell>
        </row>
        <row r="102">
          <cell r="W102">
            <v>29134</v>
          </cell>
          <cell r="AI102">
            <v>-5538</v>
          </cell>
          <cell r="AL102" t="str">
            <v>報廢9201</v>
          </cell>
        </row>
        <row r="103">
          <cell r="W103">
            <v>29134</v>
          </cell>
          <cell r="AI103">
            <v>-5538</v>
          </cell>
          <cell r="AL103" t="str">
            <v>報廢9201</v>
          </cell>
        </row>
        <row r="104">
          <cell r="W104">
            <v>29134</v>
          </cell>
          <cell r="AI104">
            <v>-5538</v>
          </cell>
          <cell r="AL104" t="str">
            <v>報廢9201</v>
          </cell>
        </row>
        <row r="105">
          <cell r="W105">
            <v>40657</v>
          </cell>
          <cell r="AI105">
            <v>-12088</v>
          </cell>
          <cell r="AL105" t="str">
            <v>報廢9201</v>
          </cell>
        </row>
        <row r="106">
          <cell r="W106">
            <v>5084</v>
          </cell>
          <cell r="AI106">
            <v>-916</v>
          </cell>
          <cell r="AL106" t="str">
            <v>報廢9201</v>
          </cell>
        </row>
        <row r="107">
          <cell r="W107">
            <v>5152</v>
          </cell>
          <cell r="AI107">
            <v>-848</v>
          </cell>
          <cell r="AL107" t="str">
            <v>報廢9201</v>
          </cell>
        </row>
        <row r="108">
          <cell r="W108">
            <v>41783</v>
          </cell>
          <cell r="AI108">
            <v>-6717</v>
          </cell>
          <cell r="AL108" t="str">
            <v>報廢9201</v>
          </cell>
        </row>
        <row r="109">
          <cell r="W109">
            <v>41783</v>
          </cell>
          <cell r="AI109">
            <v>-6717</v>
          </cell>
          <cell r="AL109" t="str">
            <v>報廢9201</v>
          </cell>
        </row>
        <row r="110">
          <cell r="W110">
            <v>44480</v>
          </cell>
          <cell r="AI110">
            <v>-8020</v>
          </cell>
          <cell r="AL110" t="str">
            <v>報廢9201</v>
          </cell>
        </row>
        <row r="111">
          <cell r="W111">
            <v>44480</v>
          </cell>
          <cell r="AI111">
            <v>-8020</v>
          </cell>
          <cell r="AL111" t="str">
            <v>報廢9201</v>
          </cell>
        </row>
        <row r="112">
          <cell r="W112">
            <v>46931</v>
          </cell>
          <cell r="AI112">
            <v>-7569</v>
          </cell>
          <cell r="AL112" t="str">
            <v>報廢9201</v>
          </cell>
        </row>
        <row r="113">
          <cell r="W113">
            <v>5132</v>
          </cell>
          <cell r="AI113">
            <v>-1368</v>
          </cell>
          <cell r="AL113" t="str">
            <v>報廢9201</v>
          </cell>
        </row>
        <row r="114">
          <cell r="W114">
            <v>5042</v>
          </cell>
          <cell r="AI114">
            <v>-958</v>
          </cell>
          <cell r="AL114" t="str">
            <v>報廢9201</v>
          </cell>
        </row>
        <row r="115">
          <cell r="W115">
            <v>40921</v>
          </cell>
          <cell r="AI115">
            <v>-7779</v>
          </cell>
          <cell r="AL115" t="str">
            <v>報廢9201</v>
          </cell>
        </row>
        <row r="116">
          <cell r="W116">
            <v>5152</v>
          </cell>
          <cell r="AI116">
            <v>-848</v>
          </cell>
          <cell r="AL116" t="str">
            <v>報廢9201</v>
          </cell>
        </row>
        <row r="117">
          <cell r="W117">
            <v>41783</v>
          </cell>
          <cell r="AI117">
            <v>-6717</v>
          </cell>
          <cell r="AL117" t="str">
            <v>報廢9201</v>
          </cell>
        </row>
        <row r="118">
          <cell r="W118">
            <v>3565</v>
          </cell>
          <cell r="AI118">
            <v>-1060</v>
          </cell>
          <cell r="AL118" t="str">
            <v>報廢9201</v>
          </cell>
        </row>
        <row r="119">
          <cell r="W119">
            <v>26524</v>
          </cell>
          <cell r="AI119">
            <v>-6976</v>
          </cell>
          <cell r="AL119" t="str">
            <v>報廢9201</v>
          </cell>
        </row>
        <row r="120">
          <cell r="W120">
            <v>36515</v>
          </cell>
          <cell r="AI120">
            <v>-5885</v>
          </cell>
          <cell r="AL120" t="str">
            <v>報廢9201</v>
          </cell>
        </row>
        <row r="121">
          <cell r="W121">
            <v>5042</v>
          </cell>
          <cell r="AI121">
            <v>-958</v>
          </cell>
          <cell r="AL121" t="str">
            <v>報廢9201</v>
          </cell>
        </row>
        <row r="122">
          <cell r="W122">
            <v>29134</v>
          </cell>
          <cell r="AI122">
            <v>-5538</v>
          </cell>
          <cell r="AL122" t="str">
            <v>報廢9201</v>
          </cell>
        </row>
        <row r="123">
          <cell r="W123">
            <v>5042</v>
          </cell>
          <cell r="AI123">
            <v>-958</v>
          </cell>
          <cell r="AL123" t="str">
            <v>報廢9201</v>
          </cell>
        </row>
        <row r="124">
          <cell r="W124">
            <v>5042</v>
          </cell>
          <cell r="AI124">
            <v>-958</v>
          </cell>
          <cell r="AL124" t="str">
            <v>報廢9201</v>
          </cell>
        </row>
        <row r="125">
          <cell r="W125">
            <v>5042</v>
          </cell>
          <cell r="AI125">
            <v>-958</v>
          </cell>
          <cell r="AL125" t="str">
            <v>報廢9201</v>
          </cell>
        </row>
        <row r="126">
          <cell r="W126">
            <v>5252</v>
          </cell>
          <cell r="AI126">
            <v>-748</v>
          </cell>
          <cell r="AL126" t="str">
            <v>報廢9201</v>
          </cell>
        </row>
        <row r="127">
          <cell r="W127">
            <v>14285</v>
          </cell>
          <cell r="AI127">
            <v>-2715</v>
          </cell>
          <cell r="AL127" t="str">
            <v>報廢9201</v>
          </cell>
        </row>
        <row r="128">
          <cell r="W128">
            <v>137009</v>
          </cell>
          <cell r="AI128">
            <v>-23392</v>
          </cell>
          <cell r="AL128" t="str">
            <v>報廢9201</v>
          </cell>
        </row>
        <row r="129">
          <cell r="W129">
            <v>29134</v>
          </cell>
          <cell r="AI129">
            <v>-5538</v>
          </cell>
          <cell r="AL129" t="str">
            <v>報廢9201</v>
          </cell>
        </row>
        <row r="130">
          <cell r="W130">
            <v>29134</v>
          </cell>
          <cell r="AI130">
            <v>-5538</v>
          </cell>
          <cell r="AL130" t="str">
            <v>報廢9201</v>
          </cell>
        </row>
        <row r="131">
          <cell r="W131">
            <v>44115</v>
          </cell>
          <cell r="AI131">
            <v>-8385</v>
          </cell>
          <cell r="AL131" t="str">
            <v>報廢9201</v>
          </cell>
        </row>
        <row r="132">
          <cell r="W132">
            <v>78400</v>
          </cell>
          <cell r="AI132">
            <v>-11200</v>
          </cell>
          <cell r="AL132" t="str">
            <v>報廢9201</v>
          </cell>
        </row>
        <row r="133">
          <cell r="W133">
            <v>110233</v>
          </cell>
          <cell r="AI133">
            <v>-17767</v>
          </cell>
          <cell r="AL133" t="str">
            <v>報廢9201</v>
          </cell>
        </row>
        <row r="134">
          <cell r="W134">
            <v>59660</v>
          </cell>
          <cell r="AI134">
            <v>-11340</v>
          </cell>
          <cell r="AL134" t="str">
            <v>報廢9201</v>
          </cell>
        </row>
        <row r="135">
          <cell r="W135">
            <v>64550</v>
          </cell>
          <cell r="AI135">
            <v>-11640</v>
          </cell>
          <cell r="AL135" t="str">
            <v>報廢9201</v>
          </cell>
        </row>
        <row r="136">
          <cell r="W136">
            <v>85993</v>
          </cell>
          <cell r="AI136">
            <v>-15507</v>
          </cell>
          <cell r="AL136" t="str">
            <v>報廢9201</v>
          </cell>
        </row>
        <row r="137">
          <cell r="W137">
            <v>110233</v>
          </cell>
          <cell r="AI137">
            <v>-17767</v>
          </cell>
          <cell r="AL137" t="str">
            <v>報廢9201</v>
          </cell>
        </row>
        <row r="138">
          <cell r="W138">
            <v>84748</v>
          </cell>
          <cell r="AI138">
            <v>-13652</v>
          </cell>
          <cell r="AL138" t="str">
            <v>報廢9201</v>
          </cell>
        </row>
        <row r="139">
          <cell r="W139">
            <v>85993</v>
          </cell>
          <cell r="AI139">
            <v>-15507</v>
          </cell>
          <cell r="AL139" t="str">
            <v>報廢9201</v>
          </cell>
        </row>
        <row r="140">
          <cell r="W140">
            <v>110233</v>
          </cell>
          <cell r="AI140">
            <v>-17767</v>
          </cell>
          <cell r="AL140" t="str">
            <v>報廢9201</v>
          </cell>
        </row>
        <row r="141">
          <cell r="W141">
            <v>229456</v>
          </cell>
          <cell r="AI141">
            <v>-20864</v>
          </cell>
          <cell r="AL141" t="str">
            <v>報廢9201</v>
          </cell>
        </row>
        <row r="142">
          <cell r="W142">
            <v>36515</v>
          </cell>
          <cell r="AI142">
            <v>-5885</v>
          </cell>
          <cell r="AL142" t="str">
            <v>報廢9201</v>
          </cell>
        </row>
        <row r="143">
          <cell r="W143">
            <v>36515</v>
          </cell>
          <cell r="AI143">
            <v>-5885</v>
          </cell>
          <cell r="AL143" t="str">
            <v>報廢9201</v>
          </cell>
        </row>
        <row r="144">
          <cell r="W144">
            <v>13999</v>
          </cell>
          <cell r="AI144">
            <v>-2001</v>
          </cell>
          <cell r="AL144" t="str">
            <v>報廢9201</v>
          </cell>
        </row>
        <row r="145">
          <cell r="W145">
            <v>14285</v>
          </cell>
          <cell r="AI145">
            <v>-2715</v>
          </cell>
          <cell r="AL145" t="str">
            <v>報廢9201</v>
          </cell>
        </row>
        <row r="146">
          <cell r="W146">
            <v>14472</v>
          </cell>
          <cell r="AH146">
            <v>74740</v>
          </cell>
          <cell r="AI146">
            <v>2412</v>
          </cell>
          <cell r="AL146" t="str">
            <v>出售9202</v>
          </cell>
        </row>
        <row r="147">
          <cell r="W147">
            <v>30833</v>
          </cell>
          <cell r="AI147">
            <v>-6167</v>
          </cell>
          <cell r="AL147" t="str">
            <v>報廢9202</v>
          </cell>
        </row>
        <row r="148">
          <cell r="W148">
            <v>5000</v>
          </cell>
          <cell r="AI148">
            <v>-1000</v>
          </cell>
          <cell r="AL148" t="str">
            <v>報廢9202</v>
          </cell>
        </row>
        <row r="149">
          <cell r="W149">
            <v>30567</v>
          </cell>
          <cell r="AI149">
            <v>-6114</v>
          </cell>
          <cell r="AL149" t="str">
            <v>報廢9202</v>
          </cell>
        </row>
        <row r="150">
          <cell r="W150">
            <v>30567</v>
          </cell>
          <cell r="AI150">
            <v>-6114</v>
          </cell>
          <cell r="AL150" t="str">
            <v>報廢9202</v>
          </cell>
        </row>
        <row r="151">
          <cell r="W151">
            <v>30567</v>
          </cell>
          <cell r="AI151">
            <v>-6114</v>
          </cell>
          <cell r="AL151" t="str">
            <v>報廢9202</v>
          </cell>
        </row>
        <row r="152">
          <cell r="W152">
            <v>30567</v>
          </cell>
          <cell r="AI152">
            <v>-6114</v>
          </cell>
          <cell r="AL152" t="str">
            <v>報廢9202</v>
          </cell>
        </row>
        <row r="153">
          <cell r="W153">
            <v>30567</v>
          </cell>
          <cell r="AI153">
            <v>-6114</v>
          </cell>
          <cell r="AL153" t="str">
            <v>報廢9202</v>
          </cell>
        </row>
        <row r="154">
          <cell r="W154">
            <v>35000</v>
          </cell>
          <cell r="AI154">
            <v>-7000</v>
          </cell>
          <cell r="AL154" t="str">
            <v>報廢9202</v>
          </cell>
        </row>
        <row r="155">
          <cell r="W155">
            <v>5000</v>
          </cell>
          <cell r="AI155">
            <v>-1000</v>
          </cell>
          <cell r="AL155" t="str">
            <v>報廢9202</v>
          </cell>
        </row>
        <row r="156">
          <cell r="W156">
            <v>5000</v>
          </cell>
          <cell r="AI156">
            <v>-1000</v>
          </cell>
          <cell r="AL156" t="str">
            <v>報廢9202</v>
          </cell>
        </row>
        <row r="157">
          <cell r="W157">
            <v>5000</v>
          </cell>
          <cell r="AI157">
            <v>-1000</v>
          </cell>
          <cell r="AL157" t="str">
            <v>報廢9202</v>
          </cell>
        </row>
        <row r="158">
          <cell r="W158">
            <v>5000</v>
          </cell>
          <cell r="AI158">
            <v>-1000</v>
          </cell>
          <cell r="AL158" t="str">
            <v>報廢9202</v>
          </cell>
        </row>
        <row r="159">
          <cell r="W159">
            <v>83083</v>
          </cell>
          <cell r="AI159">
            <v>-16617</v>
          </cell>
          <cell r="AL159" t="str">
            <v>報廢9202</v>
          </cell>
        </row>
        <row r="160">
          <cell r="W160">
            <v>45750</v>
          </cell>
          <cell r="AI160">
            <v>-8250</v>
          </cell>
          <cell r="AL160" t="str">
            <v>報廢9202</v>
          </cell>
        </row>
        <row r="161">
          <cell r="W161">
            <v>36750</v>
          </cell>
          <cell r="AI161">
            <v>-5250</v>
          </cell>
          <cell r="AL161" t="str">
            <v>報廢9202</v>
          </cell>
        </row>
        <row r="162">
          <cell r="W162">
            <v>5126</v>
          </cell>
          <cell r="AI162">
            <v>-874</v>
          </cell>
          <cell r="AL162" t="str">
            <v>報廢9202</v>
          </cell>
        </row>
        <row r="163">
          <cell r="W163">
            <v>5126</v>
          </cell>
          <cell r="AI163">
            <v>-874</v>
          </cell>
          <cell r="AL163" t="str">
            <v>報廢9202</v>
          </cell>
        </row>
        <row r="164">
          <cell r="W164">
            <v>5194</v>
          </cell>
          <cell r="AI164">
            <v>-806</v>
          </cell>
          <cell r="AL164" t="str">
            <v>報廢9202</v>
          </cell>
        </row>
        <row r="165">
          <cell r="W165">
            <v>12812</v>
          </cell>
          <cell r="AI165">
            <v>-2188</v>
          </cell>
          <cell r="AL165" t="str">
            <v>報廢9202</v>
          </cell>
        </row>
        <row r="166">
          <cell r="W166">
            <v>14095</v>
          </cell>
          <cell r="AI166">
            <v>-2405</v>
          </cell>
          <cell r="AL166" t="str">
            <v>報廢9202</v>
          </cell>
        </row>
        <row r="167">
          <cell r="W167">
            <v>15375</v>
          </cell>
          <cell r="AI167">
            <v>-2625</v>
          </cell>
          <cell r="AL167" t="str">
            <v>報廢9202</v>
          </cell>
        </row>
        <row r="168">
          <cell r="W168">
            <v>44845</v>
          </cell>
          <cell r="AI168">
            <v>-7655</v>
          </cell>
          <cell r="AL168" t="str">
            <v>報廢9202</v>
          </cell>
        </row>
        <row r="169">
          <cell r="W169">
            <v>44845</v>
          </cell>
          <cell r="AI169">
            <v>-7655</v>
          </cell>
          <cell r="AL169" t="str">
            <v>報廢9202</v>
          </cell>
        </row>
        <row r="170">
          <cell r="W170">
            <v>5210</v>
          </cell>
          <cell r="AI170">
            <v>-790</v>
          </cell>
          <cell r="AL170" t="str">
            <v>報廢9202</v>
          </cell>
        </row>
        <row r="171">
          <cell r="W171">
            <v>5250</v>
          </cell>
          <cell r="AI171">
            <v>-750</v>
          </cell>
          <cell r="AL171" t="str">
            <v>報廢9202</v>
          </cell>
        </row>
        <row r="172">
          <cell r="W172">
            <v>5250</v>
          </cell>
          <cell r="AI172">
            <v>-750</v>
          </cell>
          <cell r="AL172" t="str">
            <v>報廢9202</v>
          </cell>
        </row>
        <row r="173">
          <cell r="W173">
            <v>63334</v>
          </cell>
          <cell r="AI173">
            <v>-12666</v>
          </cell>
          <cell r="AL173" t="str">
            <v>報廢9202</v>
          </cell>
        </row>
        <row r="174">
          <cell r="W174">
            <v>5250</v>
          </cell>
          <cell r="AI174">
            <v>-750</v>
          </cell>
          <cell r="AL174" t="str">
            <v>報廢9202</v>
          </cell>
        </row>
        <row r="175">
          <cell r="W175">
            <v>36750</v>
          </cell>
          <cell r="AI175">
            <v>-5250</v>
          </cell>
          <cell r="AL175" t="str">
            <v>報廢9202</v>
          </cell>
        </row>
        <row r="176">
          <cell r="W176">
            <v>36750</v>
          </cell>
          <cell r="AI176">
            <v>-5250</v>
          </cell>
          <cell r="AL176" t="str">
            <v>報廢9202</v>
          </cell>
        </row>
        <row r="177">
          <cell r="W177">
            <v>36750</v>
          </cell>
          <cell r="AI177">
            <v>-5250</v>
          </cell>
          <cell r="AL177" t="str">
            <v>報廢9202</v>
          </cell>
        </row>
        <row r="178">
          <cell r="W178">
            <v>13879</v>
          </cell>
          <cell r="AI178">
            <v>-2121</v>
          </cell>
          <cell r="AL178" t="str">
            <v>報廢9202</v>
          </cell>
        </row>
        <row r="179">
          <cell r="W179">
            <v>4984</v>
          </cell>
          <cell r="AI179">
            <v>-1016</v>
          </cell>
          <cell r="AL179" t="str">
            <v>報廢9203</v>
          </cell>
        </row>
        <row r="180">
          <cell r="W180">
            <v>4984</v>
          </cell>
          <cell r="AI180">
            <v>-1016</v>
          </cell>
          <cell r="AL180" t="str">
            <v>報廢9203</v>
          </cell>
        </row>
        <row r="181">
          <cell r="W181">
            <v>4984</v>
          </cell>
          <cell r="AI181">
            <v>-1016</v>
          </cell>
          <cell r="AL181" t="str">
            <v>報廢9203</v>
          </cell>
        </row>
        <row r="182">
          <cell r="W182">
            <v>5026</v>
          </cell>
          <cell r="AI182">
            <v>-974</v>
          </cell>
          <cell r="AL182" t="str">
            <v>報廢9203</v>
          </cell>
        </row>
        <row r="183">
          <cell r="W183">
            <v>5236</v>
          </cell>
          <cell r="AI183">
            <v>-764</v>
          </cell>
          <cell r="AL183" t="str">
            <v>報廢9203</v>
          </cell>
        </row>
        <row r="184">
          <cell r="W184">
            <v>34081</v>
          </cell>
          <cell r="AI184">
            <v>-6819</v>
          </cell>
          <cell r="AL184" t="str">
            <v>報廢9203</v>
          </cell>
        </row>
        <row r="185">
          <cell r="W185">
            <v>34081</v>
          </cell>
          <cell r="AI185">
            <v>-6819</v>
          </cell>
          <cell r="AL185" t="str">
            <v>報廢9203</v>
          </cell>
        </row>
        <row r="186">
          <cell r="W186">
            <v>34081</v>
          </cell>
          <cell r="AI186">
            <v>-6819</v>
          </cell>
          <cell r="AL186" t="str">
            <v>報廢9203</v>
          </cell>
        </row>
        <row r="187">
          <cell r="W187">
            <v>34081</v>
          </cell>
          <cell r="AI187">
            <v>-6819</v>
          </cell>
          <cell r="AL187" t="str">
            <v>報廢9203</v>
          </cell>
        </row>
        <row r="188">
          <cell r="W188">
            <v>47483</v>
          </cell>
          <cell r="AI188">
            <v>-7217</v>
          </cell>
          <cell r="AL188" t="str">
            <v>報廢9203</v>
          </cell>
        </row>
        <row r="189">
          <cell r="W189">
            <v>5168</v>
          </cell>
          <cell r="AI189">
            <v>-832</v>
          </cell>
          <cell r="AL189" t="str">
            <v>報廢9203</v>
          </cell>
        </row>
        <row r="190">
          <cell r="W190">
            <v>45210</v>
          </cell>
          <cell r="AI190">
            <v>-7290</v>
          </cell>
          <cell r="AL190" t="str">
            <v>報廢9203</v>
          </cell>
        </row>
        <row r="191">
          <cell r="W191">
            <v>5126</v>
          </cell>
          <cell r="AI191">
            <v>-874</v>
          </cell>
          <cell r="AL191" t="str">
            <v>報廢9203</v>
          </cell>
        </row>
        <row r="192">
          <cell r="W192">
            <v>5126</v>
          </cell>
          <cell r="AI192">
            <v>-874</v>
          </cell>
          <cell r="AL192" t="str">
            <v>報廢9203</v>
          </cell>
        </row>
        <row r="193">
          <cell r="W193">
            <v>5378</v>
          </cell>
          <cell r="AI193">
            <v>-622</v>
          </cell>
          <cell r="AL193" t="str">
            <v>報廢9203</v>
          </cell>
        </row>
        <row r="194">
          <cell r="W194">
            <v>14221</v>
          </cell>
          <cell r="AI194">
            <v>-1779</v>
          </cell>
          <cell r="AL194" t="str">
            <v>報廢9203</v>
          </cell>
        </row>
        <row r="195">
          <cell r="W195">
            <v>37103</v>
          </cell>
          <cell r="AI195">
            <v>-5297</v>
          </cell>
          <cell r="AL195" t="str">
            <v>報廢9203</v>
          </cell>
        </row>
        <row r="196">
          <cell r="W196">
            <v>5026</v>
          </cell>
          <cell r="AI196">
            <v>-974</v>
          </cell>
          <cell r="AL196" t="str">
            <v>報廢9203</v>
          </cell>
        </row>
        <row r="197">
          <cell r="W197">
            <v>35276</v>
          </cell>
          <cell r="AI197">
            <v>-6724</v>
          </cell>
          <cell r="AL197" t="str">
            <v>報廢9203</v>
          </cell>
        </row>
        <row r="198">
          <cell r="W198">
            <v>35276</v>
          </cell>
          <cell r="AI198">
            <v>-6724</v>
          </cell>
          <cell r="AL198" t="str">
            <v>報廢9203</v>
          </cell>
        </row>
        <row r="199">
          <cell r="W199">
            <v>37103</v>
          </cell>
          <cell r="AI199">
            <v>-5297</v>
          </cell>
          <cell r="AL199" t="str">
            <v>報廢9203</v>
          </cell>
        </row>
        <row r="200">
          <cell r="W200">
            <v>38524</v>
          </cell>
          <cell r="AI200">
            <v>-8476</v>
          </cell>
          <cell r="AL200" t="str">
            <v>報廢9203</v>
          </cell>
        </row>
        <row r="201">
          <cell r="W201">
            <v>48131</v>
          </cell>
          <cell r="AI201">
            <v>-6869</v>
          </cell>
          <cell r="AL201" t="str">
            <v>報廢9203</v>
          </cell>
        </row>
        <row r="202">
          <cell r="W202">
            <v>5126</v>
          </cell>
          <cell r="AI202">
            <v>-874</v>
          </cell>
          <cell r="AL202" t="str">
            <v>報廢9203</v>
          </cell>
        </row>
        <row r="203">
          <cell r="W203">
            <v>5250</v>
          </cell>
          <cell r="AI203">
            <v>-750</v>
          </cell>
          <cell r="AL203" t="str">
            <v>報廢9203</v>
          </cell>
        </row>
        <row r="204">
          <cell r="W204">
            <v>29008</v>
          </cell>
          <cell r="AH204">
            <v>3429</v>
          </cell>
          <cell r="AI204">
            <v>-10163</v>
          </cell>
          <cell r="AL204" t="str">
            <v>出售9203</v>
          </cell>
        </row>
        <row r="205">
          <cell r="W205">
            <v>29616</v>
          </cell>
          <cell r="AI205">
            <v>-5056</v>
          </cell>
          <cell r="AL205" t="str">
            <v>報廢9203</v>
          </cell>
        </row>
        <row r="206">
          <cell r="W206">
            <v>41755</v>
          </cell>
          <cell r="AI206">
            <v>-10990</v>
          </cell>
          <cell r="AL206" t="str">
            <v>報廢9203</v>
          </cell>
        </row>
        <row r="207">
          <cell r="W207">
            <v>48824</v>
          </cell>
          <cell r="AH207">
            <v>952</v>
          </cell>
          <cell r="AI207">
            <v>-35938</v>
          </cell>
          <cell r="AL207" t="str">
            <v>出售9203</v>
          </cell>
        </row>
        <row r="208">
          <cell r="W208">
            <v>133819</v>
          </cell>
          <cell r="AH208">
            <v>2857</v>
          </cell>
          <cell r="AI208">
            <v>-59924</v>
          </cell>
          <cell r="AL208" t="str">
            <v>出售9203</v>
          </cell>
        </row>
        <row r="209">
          <cell r="W209">
            <v>338835</v>
          </cell>
          <cell r="AH209">
            <v>12467</v>
          </cell>
          <cell r="AI209">
            <v>-146566</v>
          </cell>
          <cell r="AL209" t="str">
            <v>出售9203</v>
          </cell>
        </row>
        <row r="210">
          <cell r="W210">
            <v>4996</v>
          </cell>
          <cell r="AI210">
            <v>-1504</v>
          </cell>
          <cell r="AL210" t="str">
            <v>報廢9203</v>
          </cell>
        </row>
        <row r="211">
          <cell r="W211">
            <v>4996</v>
          </cell>
          <cell r="AI211">
            <v>-1504</v>
          </cell>
          <cell r="AL211" t="str">
            <v>報廢9203</v>
          </cell>
        </row>
        <row r="212">
          <cell r="W212">
            <v>5026</v>
          </cell>
          <cell r="AI212">
            <v>-974</v>
          </cell>
          <cell r="AL212" t="str">
            <v>報廢9203</v>
          </cell>
        </row>
        <row r="213">
          <cell r="W213">
            <v>5126</v>
          </cell>
          <cell r="AI213">
            <v>-874</v>
          </cell>
          <cell r="AL213" t="str">
            <v>報廢9203</v>
          </cell>
        </row>
        <row r="214">
          <cell r="W214">
            <v>5126</v>
          </cell>
          <cell r="AI214">
            <v>-874</v>
          </cell>
          <cell r="AL214" t="str">
            <v>報廢9203</v>
          </cell>
        </row>
        <row r="215">
          <cell r="W215">
            <v>5236</v>
          </cell>
          <cell r="AI215">
            <v>-764</v>
          </cell>
          <cell r="AL215" t="str">
            <v>報廢9203</v>
          </cell>
        </row>
        <row r="216">
          <cell r="W216">
            <v>15625</v>
          </cell>
          <cell r="AI216">
            <v>-2375</v>
          </cell>
          <cell r="AL216" t="str">
            <v>報廢9203</v>
          </cell>
        </row>
        <row r="217">
          <cell r="W217">
            <v>29674</v>
          </cell>
          <cell r="AI217">
            <v>-8826</v>
          </cell>
          <cell r="AL217" t="str">
            <v>報廢9203</v>
          </cell>
        </row>
        <row r="218">
          <cell r="W218">
            <v>37427</v>
          </cell>
          <cell r="AI218">
            <v>-5373</v>
          </cell>
          <cell r="AL218" t="str">
            <v>報廢9203</v>
          </cell>
        </row>
        <row r="219">
          <cell r="W219">
            <v>37427</v>
          </cell>
          <cell r="AI219">
            <v>-5373</v>
          </cell>
          <cell r="AL219" t="str">
            <v>報廢9203</v>
          </cell>
        </row>
        <row r="220">
          <cell r="W220">
            <v>16465</v>
          </cell>
          <cell r="AI220">
            <v>-1630</v>
          </cell>
          <cell r="AL220" t="str">
            <v>報廢9203</v>
          </cell>
        </row>
        <row r="221">
          <cell r="W221">
            <v>16466</v>
          </cell>
          <cell r="AI221">
            <v>-1630</v>
          </cell>
          <cell r="AL221" t="str">
            <v>報廢9203</v>
          </cell>
        </row>
        <row r="222">
          <cell r="W222">
            <v>3180</v>
          </cell>
          <cell r="AI222">
            <v>-945</v>
          </cell>
          <cell r="AL222" t="str">
            <v>報廢9203</v>
          </cell>
        </row>
        <row r="223">
          <cell r="W223">
            <v>3180</v>
          </cell>
          <cell r="AI223">
            <v>-945</v>
          </cell>
          <cell r="AL223" t="str">
            <v>報廢9203</v>
          </cell>
        </row>
        <row r="224">
          <cell r="W224">
            <v>3368</v>
          </cell>
          <cell r="AI224">
            <v>-1007</v>
          </cell>
          <cell r="AL224" t="str">
            <v>報廢9203</v>
          </cell>
        </row>
        <row r="225">
          <cell r="W225">
            <v>4984</v>
          </cell>
          <cell r="AI225">
            <v>-1016</v>
          </cell>
          <cell r="AL225" t="str">
            <v>報廢9203</v>
          </cell>
        </row>
        <row r="226">
          <cell r="W226">
            <v>5168</v>
          </cell>
          <cell r="AI226">
            <v>-832</v>
          </cell>
          <cell r="AL226" t="str">
            <v>報廢9203</v>
          </cell>
        </row>
        <row r="227">
          <cell r="W227">
            <v>14521</v>
          </cell>
          <cell r="AI227">
            <v>-2479</v>
          </cell>
          <cell r="AL227" t="str">
            <v>報廢9203</v>
          </cell>
        </row>
        <row r="228">
          <cell r="W228">
            <v>14785</v>
          </cell>
          <cell r="AI228">
            <v>-2115</v>
          </cell>
          <cell r="AL228" t="str">
            <v>報廢9203</v>
          </cell>
        </row>
        <row r="229">
          <cell r="W229">
            <v>20233</v>
          </cell>
          <cell r="AI229">
            <v>-1840</v>
          </cell>
          <cell r="AL229" t="str">
            <v>報廢9203</v>
          </cell>
        </row>
        <row r="230">
          <cell r="W230">
            <v>21357</v>
          </cell>
          <cell r="AI230">
            <v>-1942</v>
          </cell>
          <cell r="AL230" t="str">
            <v>報廢9203</v>
          </cell>
        </row>
        <row r="231">
          <cell r="W231">
            <v>21721</v>
          </cell>
          <cell r="AI231">
            <v>-6469</v>
          </cell>
          <cell r="AL231" t="str">
            <v>報廢9203</v>
          </cell>
        </row>
        <row r="232">
          <cell r="W232">
            <v>21721</v>
          </cell>
          <cell r="AI232">
            <v>-6468</v>
          </cell>
          <cell r="AL232" t="str">
            <v>報廢9203</v>
          </cell>
        </row>
        <row r="233">
          <cell r="W233">
            <v>23945</v>
          </cell>
          <cell r="AI233">
            <v>-4551</v>
          </cell>
          <cell r="AL233" t="str">
            <v>報廢9203</v>
          </cell>
        </row>
        <row r="234">
          <cell r="W234">
            <v>28057</v>
          </cell>
          <cell r="AI234">
            <v>-5611</v>
          </cell>
          <cell r="AL234" t="str">
            <v>報廢9203</v>
          </cell>
        </row>
        <row r="235">
          <cell r="W235">
            <v>36202</v>
          </cell>
          <cell r="AI235">
            <v>-10764</v>
          </cell>
          <cell r="AL235" t="str">
            <v>報廢9203</v>
          </cell>
        </row>
        <row r="236">
          <cell r="W236">
            <v>36399</v>
          </cell>
          <cell r="AI236">
            <v>-6919</v>
          </cell>
          <cell r="AL236" t="str">
            <v>報廢9203</v>
          </cell>
        </row>
        <row r="237">
          <cell r="W237">
            <v>36399</v>
          </cell>
          <cell r="AI237">
            <v>-6919</v>
          </cell>
          <cell r="AL237" t="str">
            <v>報廢9203</v>
          </cell>
        </row>
        <row r="238">
          <cell r="W238">
            <v>36399</v>
          </cell>
          <cell r="AI238">
            <v>-6919</v>
          </cell>
          <cell r="AL238" t="str">
            <v>報廢9203</v>
          </cell>
        </row>
        <row r="239">
          <cell r="W239">
            <v>36399</v>
          </cell>
          <cell r="AI239">
            <v>-6919</v>
          </cell>
          <cell r="AL239" t="str">
            <v>報廢9203</v>
          </cell>
        </row>
        <row r="240">
          <cell r="W240">
            <v>36399</v>
          </cell>
          <cell r="AI240">
            <v>-6919</v>
          </cell>
          <cell r="AL240" t="str">
            <v>報廢9203</v>
          </cell>
        </row>
        <row r="241">
          <cell r="W241">
            <v>41125</v>
          </cell>
          <cell r="AI241">
            <v>-5875</v>
          </cell>
          <cell r="AL241" t="str">
            <v>報廢9203</v>
          </cell>
        </row>
        <row r="242">
          <cell r="W242">
            <v>41958</v>
          </cell>
          <cell r="AI242">
            <v>-11042</v>
          </cell>
          <cell r="AL242" t="str">
            <v>報廢9203</v>
          </cell>
        </row>
        <row r="243">
          <cell r="W243">
            <v>43663</v>
          </cell>
          <cell r="AI243">
            <v>-6237</v>
          </cell>
          <cell r="AL243" t="str">
            <v>報廢9203</v>
          </cell>
        </row>
        <row r="244">
          <cell r="W244">
            <v>45210</v>
          </cell>
          <cell r="AI244">
            <v>-7290</v>
          </cell>
          <cell r="AL244" t="str">
            <v>報廢9203</v>
          </cell>
        </row>
        <row r="245">
          <cell r="W245">
            <v>45332</v>
          </cell>
          <cell r="AI245">
            <v>-5668</v>
          </cell>
          <cell r="AL245" t="str">
            <v>報廢9203</v>
          </cell>
        </row>
        <row r="246">
          <cell r="W246">
            <v>46380</v>
          </cell>
          <cell r="AI246">
            <v>-9289</v>
          </cell>
          <cell r="AL246" t="str">
            <v>報廢9203</v>
          </cell>
        </row>
        <row r="247">
          <cell r="W247">
            <v>50584</v>
          </cell>
          <cell r="AI247">
            <v>-4599</v>
          </cell>
          <cell r="AL247" t="str">
            <v>報廢9203</v>
          </cell>
        </row>
        <row r="248">
          <cell r="W248">
            <v>60473</v>
          </cell>
          <cell r="AI248">
            <v>-12095</v>
          </cell>
          <cell r="AL248" t="str">
            <v>報廢9203</v>
          </cell>
        </row>
        <row r="249">
          <cell r="W249">
            <v>62707</v>
          </cell>
          <cell r="AI249">
            <v>-7293</v>
          </cell>
          <cell r="AL249" t="str">
            <v>報廢9203</v>
          </cell>
        </row>
        <row r="250">
          <cell r="W250">
            <v>68916</v>
          </cell>
          <cell r="AI250">
            <v>-8618</v>
          </cell>
          <cell r="AL250" t="str">
            <v>報廢9203</v>
          </cell>
        </row>
        <row r="251">
          <cell r="W251">
            <v>76438</v>
          </cell>
          <cell r="AI251">
            <v>-6949</v>
          </cell>
          <cell r="AL251" t="str">
            <v>報廢9203</v>
          </cell>
        </row>
        <row r="252">
          <cell r="W252">
            <v>172206</v>
          </cell>
          <cell r="AI252">
            <v>-15655</v>
          </cell>
          <cell r="AL252" t="str">
            <v>報廢9203</v>
          </cell>
        </row>
        <row r="253">
          <cell r="W253">
            <v>192500</v>
          </cell>
          <cell r="AI253">
            <v>-17500</v>
          </cell>
          <cell r="AL253" t="str">
            <v>報廢9203</v>
          </cell>
        </row>
        <row r="254">
          <cell r="W254">
            <v>4928</v>
          </cell>
          <cell r="AI254">
            <v>-1572</v>
          </cell>
          <cell r="AL254" t="str">
            <v>報廢9203</v>
          </cell>
        </row>
        <row r="255">
          <cell r="W255">
            <v>5026</v>
          </cell>
          <cell r="AI255">
            <v>-974</v>
          </cell>
          <cell r="AL255" t="str">
            <v>報廢9203</v>
          </cell>
        </row>
        <row r="256">
          <cell r="W256">
            <v>5026</v>
          </cell>
          <cell r="AI256">
            <v>-974</v>
          </cell>
          <cell r="AL256" t="str">
            <v>報廢9203</v>
          </cell>
        </row>
        <row r="257">
          <cell r="W257">
            <v>5026</v>
          </cell>
          <cell r="AI257">
            <v>-974</v>
          </cell>
          <cell r="AL257" t="str">
            <v>報廢9203</v>
          </cell>
        </row>
        <row r="258">
          <cell r="W258">
            <v>5026</v>
          </cell>
          <cell r="AI258">
            <v>-974</v>
          </cell>
          <cell r="AL258" t="str">
            <v>報廢9203</v>
          </cell>
        </row>
        <row r="259">
          <cell r="W259">
            <v>16024</v>
          </cell>
          <cell r="AI259">
            <v>-1595</v>
          </cell>
          <cell r="AL259" t="str">
            <v>報廢9203</v>
          </cell>
        </row>
        <row r="260">
          <cell r="W260">
            <v>16465</v>
          </cell>
          <cell r="AI260">
            <v>-1630</v>
          </cell>
          <cell r="AL260" t="str">
            <v>報廢9203</v>
          </cell>
        </row>
        <row r="261">
          <cell r="W261">
            <v>17325</v>
          </cell>
          <cell r="AI261">
            <v>-1723</v>
          </cell>
          <cell r="AL261" t="str">
            <v>報廢9203</v>
          </cell>
        </row>
        <row r="262">
          <cell r="W262">
            <v>23945</v>
          </cell>
          <cell r="AI262">
            <v>-4552</v>
          </cell>
          <cell r="AL262" t="str">
            <v>報廢9203</v>
          </cell>
        </row>
        <row r="263">
          <cell r="W263">
            <v>25937</v>
          </cell>
          <cell r="AI263">
            <v>-4063</v>
          </cell>
          <cell r="AL263" t="str">
            <v>報廢9203</v>
          </cell>
        </row>
        <row r="264">
          <cell r="W264">
            <v>25943</v>
          </cell>
          <cell r="AI264">
            <v>-4057</v>
          </cell>
          <cell r="AL264" t="str">
            <v>報廢9203</v>
          </cell>
        </row>
        <row r="265">
          <cell r="W265">
            <v>33069</v>
          </cell>
          <cell r="AI265">
            <v>-10431</v>
          </cell>
          <cell r="AL265" t="str">
            <v>報廢9203</v>
          </cell>
        </row>
        <row r="266">
          <cell r="W266">
            <v>37103</v>
          </cell>
          <cell r="AI266">
            <v>-5297</v>
          </cell>
          <cell r="AL266" t="str">
            <v>報廢9203</v>
          </cell>
        </row>
        <row r="267">
          <cell r="W267">
            <v>37103</v>
          </cell>
          <cell r="AI267">
            <v>-5297</v>
          </cell>
          <cell r="AL267" t="str">
            <v>報廢9203</v>
          </cell>
        </row>
        <row r="268">
          <cell r="W268">
            <v>43231</v>
          </cell>
          <cell r="AI268">
            <v>-6769</v>
          </cell>
          <cell r="AL268" t="str">
            <v>報廢9203</v>
          </cell>
        </row>
        <row r="269">
          <cell r="W269">
            <v>43663</v>
          </cell>
          <cell r="AI269">
            <v>-6237</v>
          </cell>
          <cell r="AL269" t="str">
            <v>報廢9203</v>
          </cell>
        </row>
        <row r="270">
          <cell r="W270">
            <v>43663</v>
          </cell>
          <cell r="AI270">
            <v>-6237</v>
          </cell>
          <cell r="AL270" t="str">
            <v>報廢9203</v>
          </cell>
        </row>
        <row r="271">
          <cell r="W271">
            <v>54896</v>
          </cell>
          <cell r="AI271">
            <v>-8604</v>
          </cell>
          <cell r="AL271" t="str">
            <v>報廢9203</v>
          </cell>
        </row>
        <row r="272">
          <cell r="W272">
            <v>82133</v>
          </cell>
          <cell r="AI272">
            <v>-12867</v>
          </cell>
          <cell r="AL272" t="str">
            <v>報廢9203</v>
          </cell>
        </row>
        <row r="273">
          <cell r="W273">
            <v>145250</v>
          </cell>
          <cell r="AI273">
            <v>-22750</v>
          </cell>
          <cell r="AL273" t="str">
            <v>報廢9203</v>
          </cell>
        </row>
        <row r="274">
          <cell r="W274">
            <v>193663</v>
          </cell>
          <cell r="AI274">
            <v>-30337</v>
          </cell>
          <cell r="AL274" t="str">
            <v>報廢9203</v>
          </cell>
        </row>
        <row r="275">
          <cell r="W275">
            <v>37103</v>
          </cell>
          <cell r="AI275">
            <v>-5297</v>
          </cell>
          <cell r="AL275" t="str">
            <v>報廢9203</v>
          </cell>
        </row>
        <row r="276">
          <cell r="W276">
            <v>19218</v>
          </cell>
          <cell r="AI276">
            <v>-3282</v>
          </cell>
          <cell r="AL276" t="str">
            <v>報廢9203</v>
          </cell>
        </row>
        <row r="277">
          <cell r="W277">
            <v>19218</v>
          </cell>
          <cell r="AI277">
            <v>-3282</v>
          </cell>
          <cell r="AL277" t="str">
            <v>報廢9203</v>
          </cell>
        </row>
        <row r="278">
          <cell r="W278">
            <v>29616</v>
          </cell>
          <cell r="AI278">
            <v>-5056</v>
          </cell>
          <cell r="AL278" t="str">
            <v>報廢9203</v>
          </cell>
        </row>
        <row r="279">
          <cell r="W279">
            <v>47483</v>
          </cell>
          <cell r="AI279">
            <v>-7217</v>
          </cell>
          <cell r="AL279" t="str">
            <v>報廢9203</v>
          </cell>
        </row>
        <row r="280">
          <cell r="W280">
            <v>47687</v>
          </cell>
          <cell r="AI280">
            <v>-6813</v>
          </cell>
          <cell r="AL280" t="str">
            <v>報廢9203</v>
          </cell>
        </row>
        <row r="281">
          <cell r="W281">
            <v>5126</v>
          </cell>
          <cell r="AI281">
            <v>-874</v>
          </cell>
          <cell r="AL281" t="str">
            <v>報廢9203</v>
          </cell>
        </row>
        <row r="282">
          <cell r="W282">
            <v>4056</v>
          </cell>
          <cell r="AI282">
            <v>-1069</v>
          </cell>
          <cell r="AL282" t="str">
            <v>報廢9203</v>
          </cell>
        </row>
        <row r="283">
          <cell r="W283">
            <v>33516</v>
          </cell>
          <cell r="AI283">
            <v>-11184</v>
          </cell>
          <cell r="AL283" t="str">
            <v>報廢9203</v>
          </cell>
        </row>
        <row r="284">
          <cell r="W284">
            <v>37103</v>
          </cell>
          <cell r="AI284">
            <v>-5297</v>
          </cell>
          <cell r="AL284" t="str">
            <v>報廢9203</v>
          </cell>
        </row>
        <row r="285">
          <cell r="W285">
            <v>35823</v>
          </cell>
          <cell r="AI285">
            <v>-7177</v>
          </cell>
          <cell r="AL285" t="str">
            <v>報廢9203</v>
          </cell>
        </row>
        <row r="286">
          <cell r="W286">
            <v>33525</v>
          </cell>
          <cell r="AI286">
            <v>-11175</v>
          </cell>
          <cell r="AL286" t="str">
            <v>報廢9204</v>
          </cell>
        </row>
        <row r="287">
          <cell r="W287">
            <v>5000</v>
          </cell>
          <cell r="AI287">
            <v>-1000</v>
          </cell>
          <cell r="AL287" t="str">
            <v>報廢9204</v>
          </cell>
        </row>
        <row r="288">
          <cell r="W288">
            <v>5420</v>
          </cell>
          <cell r="AI288">
            <v>-580</v>
          </cell>
          <cell r="AL288" t="str">
            <v>報廢9204</v>
          </cell>
        </row>
        <row r="289">
          <cell r="W289">
            <v>5420</v>
          </cell>
          <cell r="AI289">
            <v>-580</v>
          </cell>
          <cell r="AL289" t="str">
            <v>報廢9204</v>
          </cell>
        </row>
        <row r="290">
          <cell r="W290">
            <v>63193</v>
          </cell>
          <cell r="AI290">
            <v>-6807</v>
          </cell>
          <cell r="AL290" t="str">
            <v>報廢9204</v>
          </cell>
        </row>
        <row r="291">
          <cell r="W291">
            <v>63193</v>
          </cell>
          <cell r="AI291">
            <v>-6807</v>
          </cell>
          <cell r="AL291" t="str">
            <v>報廢9204</v>
          </cell>
        </row>
        <row r="292">
          <cell r="W292">
            <v>3223</v>
          </cell>
          <cell r="AI292">
            <v>-902</v>
          </cell>
          <cell r="AL292" t="str">
            <v>報廢9204</v>
          </cell>
        </row>
        <row r="293">
          <cell r="W293">
            <v>5068</v>
          </cell>
          <cell r="AI293">
            <v>-932</v>
          </cell>
          <cell r="AL293" t="str">
            <v>報廢9204</v>
          </cell>
        </row>
        <row r="294">
          <cell r="W294">
            <v>5168</v>
          </cell>
          <cell r="AI294">
            <v>-832</v>
          </cell>
          <cell r="AL294" t="str">
            <v>報廢9204</v>
          </cell>
        </row>
        <row r="295">
          <cell r="W295">
            <v>5215</v>
          </cell>
          <cell r="AI295">
            <v>-1285</v>
          </cell>
          <cell r="AL295" t="str">
            <v>報廢9204</v>
          </cell>
        </row>
        <row r="296">
          <cell r="W296">
            <v>5250</v>
          </cell>
          <cell r="AI296">
            <v>-750</v>
          </cell>
          <cell r="AL296" t="str">
            <v>報廢9204</v>
          </cell>
        </row>
        <row r="297">
          <cell r="W297">
            <v>5250</v>
          </cell>
          <cell r="AI297">
            <v>-750</v>
          </cell>
          <cell r="AL297" t="str">
            <v>報廢9204</v>
          </cell>
        </row>
        <row r="298">
          <cell r="W298">
            <v>5250</v>
          </cell>
          <cell r="AI298">
            <v>-750</v>
          </cell>
          <cell r="AL298" t="str">
            <v>報廢9204</v>
          </cell>
        </row>
        <row r="299">
          <cell r="W299">
            <v>5250</v>
          </cell>
          <cell r="AI299">
            <v>-750</v>
          </cell>
          <cell r="AL299" t="str">
            <v>報廢9204</v>
          </cell>
        </row>
        <row r="300">
          <cell r="W300">
            <v>5283</v>
          </cell>
          <cell r="AI300">
            <v>-1217</v>
          </cell>
          <cell r="AL300" t="str">
            <v>報廢9204</v>
          </cell>
        </row>
        <row r="301">
          <cell r="W301">
            <v>5283</v>
          </cell>
          <cell r="AI301">
            <v>-1217</v>
          </cell>
          <cell r="AL301" t="str">
            <v>報廢9204</v>
          </cell>
        </row>
        <row r="302">
          <cell r="W302">
            <v>5378</v>
          </cell>
          <cell r="AI302">
            <v>-622</v>
          </cell>
          <cell r="AL302" t="str">
            <v>報廢9204</v>
          </cell>
        </row>
        <row r="303">
          <cell r="W303">
            <v>5378</v>
          </cell>
          <cell r="AI303">
            <v>-622</v>
          </cell>
          <cell r="AL303" t="str">
            <v>報廢9204</v>
          </cell>
        </row>
        <row r="304">
          <cell r="W304">
            <v>5378</v>
          </cell>
          <cell r="AI304">
            <v>-622</v>
          </cell>
          <cell r="AL304" t="str">
            <v>報廢9204</v>
          </cell>
        </row>
        <row r="305">
          <cell r="W305">
            <v>5378</v>
          </cell>
          <cell r="AI305">
            <v>-622</v>
          </cell>
          <cell r="AL305" t="str">
            <v>報廢9204</v>
          </cell>
        </row>
        <row r="306">
          <cell r="W306">
            <v>5378</v>
          </cell>
          <cell r="AI306">
            <v>-622</v>
          </cell>
          <cell r="AL306" t="str">
            <v>報廢9204</v>
          </cell>
        </row>
        <row r="307">
          <cell r="W307">
            <v>5420</v>
          </cell>
          <cell r="AI307">
            <v>-580</v>
          </cell>
          <cell r="AL307" t="str">
            <v>報廢9204</v>
          </cell>
        </row>
        <row r="308">
          <cell r="W308">
            <v>5420</v>
          </cell>
          <cell r="AI308">
            <v>-580</v>
          </cell>
          <cell r="AL308" t="str">
            <v>報廢9204</v>
          </cell>
        </row>
        <row r="309">
          <cell r="W309">
            <v>5420</v>
          </cell>
          <cell r="AI309">
            <v>-580</v>
          </cell>
          <cell r="AL309" t="str">
            <v>報廢9204</v>
          </cell>
        </row>
        <row r="310">
          <cell r="W310">
            <v>15750</v>
          </cell>
          <cell r="AI310">
            <v>-2250</v>
          </cell>
          <cell r="AL310" t="str">
            <v>報廢9204</v>
          </cell>
        </row>
        <row r="311">
          <cell r="W311">
            <v>21000</v>
          </cell>
          <cell r="AI311">
            <v>-3000</v>
          </cell>
          <cell r="AL311" t="str">
            <v>報廢9204</v>
          </cell>
        </row>
        <row r="312">
          <cell r="W312">
            <v>22014</v>
          </cell>
          <cell r="AI312">
            <v>-6176</v>
          </cell>
          <cell r="AL312" t="str">
            <v>報廢9204</v>
          </cell>
        </row>
        <row r="313">
          <cell r="W313">
            <v>30060</v>
          </cell>
          <cell r="AI313">
            <v>-6940</v>
          </cell>
          <cell r="AL313" t="str">
            <v>報廢9204</v>
          </cell>
        </row>
        <row r="314">
          <cell r="W314">
            <v>30060</v>
          </cell>
          <cell r="AI314">
            <v>-6940</v>
          </cell>
          <cell r="AL314" t="str">
            <v>報廢9204</v>
          </cell>
        </row>
        <row r="315">
          <cell r="W315">
            <v>36750</v>
          </cell>
          <cell r="AI315">
            <v>-5250</v>
          </cell>
          <cell r="AL315" t="str">
            <v>報廢9204</v>
          </cell>
        </row>
        <row r="316">
          <cell r="W316">
            <v>44010</v>
          </cell>
          <cell r="AI316">
            <v>-5890</v>
          </cell>
          <cell r="AL316" t="str">
            <v>報廢9204</v>
          </cell>
        </row>
        <row r="317">
          <cell r="W317">
            <v>44010</v>
          </cell>
          <cell r="AI317">
            <v>-5890</v>
          </cell>
          <cell r="AL317" t="str">
            <v>報廢9204</v>
          </cell>
        </row>
        <row r="318">
          <cell r="W318">
            <v>44010</v>
          </cell>
          <cell r="AI318">
            <v>-5890</v>
          </cell>
          <cell r="AL318" t="str">
            <v>報廢9204</v>
          </cell>
        </row>
        <row r="319">
          <cell r="W319">
            <v>44010</v>
          </cell>
          <cell r="AI319">
            <v>-5890</v>
          </cell>
          <cell r="AL319" t="str">
            <v>報廢9204</v>
          </cell>
        </row>
        <row r="320">
          <cell r="W320">
            <v>44010</v>
          </cell>
          <cell r="AI320">
            <v>-5890</v>
          </cell>
          <cell r="AL320" t="str">
            <v>報廢9204</v>
          </cell>
        </row>
        <row r="321">
          <cell r="W321">
            <v>44010</v>
          </cell>
          <cell r="AI321">
            <v>-5890</v>
          </cell>
          <cell r="AL321" t="str">
            <v>報廢9204</v>
          </cell>
        </row>
        <row r="322">
          <cell r="W322">
            <v>44010</v>
          </cell>
          <cell r="AI322">
            <v>-5890</v>
          </cell>
          <cell r="AL322" t="str">
            <v>報廢9204</v>
          </cell>
        </row>
        <row r="323">
          <cell r="W323">
            <v>44010</v>
          </cell>
          <cell r="AI323">
            <v>-5890</v>
          </cell>
          <cell r="AL323" t="str">
            <v>報廢9204</v>
          </cell>
        </row>
        <row r="324">
          <cell r="W324">
            <v>44010</v>
          </cell>
          <cell r="AI324">
            <v>-5890</v>
          </cell>
          <cell r="AL324" t="str">
            <v>報廢9204</v>
          </cell>
        </row>
        <row r="325">
          <cell r="W325">
            <v>44010</v>
          </cell>
          <cell r="AI325">
            <v>-5890</v>
          </cell>
          <cell r="AL325" t="str">
            <v>報廢9204</v>
          </cell>
        </row>
        <row r="326">
          <cell r="W326">
            <v>44625</v>
          </cell>
          <cell r="AI326">
            <v>-6375</v>
          </cell>
          <cell r="AL326" t="str">
            <v>報廢9204</v>
          </cell>
        </row>
        <row r="327">
          <cell r="W327">
            <v>45500</v>
          </cell>
          <cell r="AI327">
            <v>-6500</v>
          </cell>
          <cell r="AL327" t="str">
            <v>報廢9204</v>
          </cell>
        </row>
        <row r="328">
          <cell r="W328">
            <v>46200</v>
          </cell>
          <cell r="AI328">
            <v>-6600</v>
          </cell>
          <cell r="AL328" t="str">
            <v>報廢9204</v>
          </cell>
        </row>
        <row r="329">
          <cell r="W329">
            <v>110250</v>
          </cell>
          <cell r="AI329">
            <v>-15750</v>
          </cell>
          <cell r="AL329" t="str">
            <v>報廢9204</v>
          </cell>
        </row>
        <row r="330">
          <cell r="W330">
            <v>147000</v>
          </cell>
          <cell r="AI330">
            <v>-21000</v>
          </cell>
          <cell r="AL330" t="str">
            <v>報廢9204</v>
          </cell>
        </row>
        <row r="331">
          <cell r="W331">
            <v>5026</v>
          </cell>
          <cell r="AI331">
            <v>-974</v>
          </cell>
          <cell r="AL331" t="str">
            <v>報廢9204</v>
          </cell>
        </row>
        <row r="332">
          <cell r="W332">
            <v>5026</v>
          </cell>
          <cell r="AI332">
            <v>-974</v>
          </cell>
          <cell r="AL332" t="str">
            <v>報廢9204</v>
          </cell>
        </row>
        <row r="333">
          <cell r="W333">
            <v>39167</v>
          </cell>
          <cell r="AI333">
            <v>-7833</v>
          </cell>
          <cell r="AL333" t="str">
            <v>報廢9204</v>
          </cell>
        </row>
        <row r="334">
          <cell r="W334">
            <v>44010</v>
          </cell>
          <cell r="AI334">
            <v>-5890</v>
          </cell>
          <cell r="AL334" t="str">
            <v>報廢9204</v>
          </cell>
        </row>
        <row r="335">
          <cell r="W335">
            <v>3225</v>
          </cell>
          <cell r="AI335">
            <v>-2966</v>
          </cell>
          <cell r="AL335" t="str">
            <v>報廢9204</v>
          </cell>
        </row>
        <row r="336">
          <cell r="W336">
            <v>50584</v>
          </cell>
          <cell r="AI336">
            <v>-4599</v>
          </cell>
          <cell r="AL336" t="str">
            <v>報廢9205</v>
          </cell>
        </row>
        <row r="337">
          <cell r="W337">
            <v>5252</v>
          </cell>
          <cell r="AI337">
            <v>-748</v>
          </cell>
          <cell r="AL337" t="str">
            <v>報廢9205</v>
          </cell>
        </row>
        <row r="338">
          <cell r="W338">
            <v>46015</v>
          </cell>
          <cell r="AI338">
            <v>-9203</v>
          </cell>
          <cell r="AL338" t="str">
            <v>報廢9205</v>
          </cell>
        </row>
        <row r="339">
          <cell r="W339">
            <v>27381</v>
          </cell>
          <cell r="AI339">
            <v>-5476</v>
          </cell>
          <cell r="AL339" t="str">
            <v>報廢9205</v>
          </cell>
        </row>
        <row r="340">
          <cell r="W340">
            <v>30098</v>
          </cell>
          <cell r="AI340">
            <v>-4574</v>
          </cell>
          <cell r="AL340" t="str">
            <v>報廢9205</v>
          </cell>
        </row>
        <row r="341">
          <cell r="W341">
            <v>30098</v>
          </cell>
          <cell r="AI341">
            <v>-4574</v>
          </cell>
          <cell r="AL341" t="str">
            <v>報廢9205</v>
          </cell>
        </row>
        <row r="342">
          <cell r="W342">
            <v>30098</v>
          </cell>
          <cell r="AI342">
            <v>-4574</v>
          </cell>
          <cell r="AL342" t="str">
            <v>報廢9205</v>
          </cell>
        </row>
        <row r="343">
          <cell r="W343">
            <v>30098</v>
          </cell>
          <cell r="AI343">
            <v>-4574</v>
          </cell>
          <cell r="AL343" t="str">
            <v>報廢9205</v>
          </cell>
        </row>
        <row r="344">
          <cell r="W344">
            <v>30098</v>
          </cell>
          <cell r="AI344">
            <v>-4574</v>
          </cell>
          <cell r="AL344" t="str">
            <v>報廢9205</v>
          </cell>
        </row>
        <row r="345">
          <cell r="W345">
            <v>30098</v>
          </cell>
          <cell r="AI345">
            <v>-4574</v>
          </cell>
          <cell r="AL345" t="str">
            <v>報廢9205</v>
          </cell>
        </row>
        <row r="346">
          <cell r="W346">
            <v>30098</v>
          </cell>
          <cell r="AI346">
            <v>-4574</v>
          </cell>
          <cell r="AL346" t="str">
            <v>報廢9205</v>
          </cell>
        </row>
        <row r="347">
          <cell r="W347">
            <v>30098</v>
          </cell>
          <cell r="AI347">
            <v>-4574</v>
          </cell>
          <cell r="AL347" t="str">
            <v>報廢9205</v>
          </cell>
        </row>
        <row r="348">
          <cell r="W348">
            <v>30098</v>
          </cell>
          <cell r="AI348">
            <v>-4574</v>
          </cell>
          <cell r="AL348" t="str">
            <v>報廢9205</v>
          </cell>
        </row>
        <row r="349">
          <cell r="W349">
            <v>30098</v>
          </cell>
          <cell r="AI349">
            <v>-4574</v>
          </cell>
          <cell r="AL349" t="str">
            <v>報廢9205</v>
          </cell>
        </row>
        <row r="350">
          <cell r="W350">
            <v>30098</v>
          </cell>
          <cell r="AI350">
            <v>-4574</v>
          </cell>
          <cell r="AL350" t="str">
            <v>報廢9205</v>
          </cell>
        </row>
        <row r="351">
          <cell r="W351">
            <v>30098</v>
          </cell>
          <cell r="AI351">
            <v>-4574</v>
          </cell>
          <cell r="AL351" t="str">
            <v>報廢9205</v>
          </cell>
        </row>
        <row r="352">
          <cell r="W352">
            <v>5210</v>
          </cell>
          <cell r="AI352">
            <v>-790</v>
          </cell>
          <cell r="AL352" t="str">
            <v>報廢9205</v>
          </cell>
        </row>
        <row r="353">
          <cell r="W353">
            <v>5210</v>
          </cell>
          <cell r="AI353">
            <v>-790</v>
          </cell>
          <cell r="AL353" t="str">
            <v>報廢9205</v>
          </cell>
        </row>
        <row r="354">
          <cell r="W354">
            <v>5210</v>
          </cell>
          <cell r="AI354">
            <v>-790</v>
          </cell>
          <cell r="AL354" t="str">
            <v>報廢9205</v>
          </cell>
        </row>
        <row r="355">
          <cell r="W355">
            <v>5210</v>
          </cell>
          <cell r="AI355">
            <v>-790</v>
          </cell>
          <cell r="AL355" t="str">
            <v>報廢9205</v>
          </cell>
        </row>
        <row r="356">
          <cell r="W356">
            <v>5210</v>
          </cell>
          <cell r="AI356">
            <v>-790</v>
          </cell>
          <cell r="AL356" t="str">
            <v>報廢9205</v>
          </cell>
        </row>
        <row r="357">
          <cell r="W357">
            <v>5210</v>
          </cell>
          <cell r="AI357">
            <v>-790</v>
          </cell>
          <cell r="AL357" t="str">
            <v>報廢9205</v>
          </cell>
        </row>
        <row r="358">
          <cell r="W358">
            <v>5210</v>
          </cell>
          <cell r="AI358">
            <v>-790</v>
          </cell>
          <cell r="AL358" t="str">
            <v>報廢9205</v>
          </cell>
        </row>
        <row r="359">
          <cell r="W359">
            <v>5420</v>
          </cell>
          <cell r="AI359">
            <v>-580</v>
          </cell>
          <cell r="AL359" t="str">
            <v>報廢9205</v>
          </cell>
        </row>
        <row r="360">
          <cell r="W360">
            <v>5110</v>
          </cell>
          <cell r="AI360">
            <v>-890</v>
          </cell>
          <cell r="AL360" t="str">
            <v>報廢9205</v>
          </cell>
        </row>
        <row r="361">
          <cell r="W361">
            <v>410476</v>
          </cell>
          <cell r="AI361">
            <v>-82095</v>
          </cell>
          <cell r="AL361" t="str">
            <v>報廢9205</v>
          </cell>
        </row>
        <row r="362">
          <cell r="W362">
            <v>5404</v>
          </cell>
          <cell r="AI362">
            <v>-1096</v>
          </cell>
          <cell r="AL362" t="str">
            <v>報廢9205</v>
          </cell>
        </row>
        <row r="363">
          <cell r="W363">
            <v>5210</v>
          </cell>
          <cell r="AI363">
            <v>-790</v>
          </cell>
          <cell r="AL363" t="str">
            <v>報廢9205</v>
          </cell>
        </row>
        <row r="364">
          <cell r="W364">
            <v>5210</v>
          </cell>
          <cell r="AI364">
            <v>-790</v>
          </cell>
          <cell r="AL364" t="str">
            <v>報廢9205</v>
          </cell>
        </row>
        <row r="365">
          <cell r="W365">
            <v>5210</v>
          </cell>
          <cell r="AI365">
            <v>-790</v>
          </cell>
          <cell r="AL365" t="str">
            <v>報廢9205</v>
          </cell>
        </row>
        <row r="366">
          <cell r="W366">
            <v>30098</v>
          </cell>
          <cell r="AI366">
            <v>-4574</v>
          </cell>
          <cell r="AL366" t="str">
            <v>報廢9205</v>
          </cell>
        </row>
        <row r="367">
          <cell r="W367">
            <v>30098</v>
          </cell>
          <cell r="AI367">
            <v>-4574</v>
          </cell>
          <cell r="AL367" t="str">
            <v>報廢9205</v>
          </cell>
        </row>
        <row r="368">
          <cell r="W368">
            <v>30098</v>
          </cell>
          <cell r="AI368">
            <v>-4574</v>
          </cell>
          <cell r="AL368" t="str">
            <v>報廢9205</v>
          </cell>
        </row>
        <row r="369">
          <cell r="W369">
            <v>30098</v>
          </cell>
          <cell r="AI369">
            <v>-4574</v>
          </cell>
          <cell r="AL369" t="str">
            <v>報廢9205</v>
          </cell>
        </row>
        <row r="370">
          <cell r="W370">
            <v>30098</v>
          </cell>
          <cell r="AI370">
            <v>-4574</v>
          </cell>
          <cell r="AL370" t="str">
            <v>報廢9205</v>
          </cell>
        </row>
        <row r="371">
          <cell r="W371">
            <v>30098</v>
          </cell>
          <cell r="AI371">
            <v>-4574</v>
          </cell>
          <cell r="AL371" t="str">
            <v>報廢9205</v>
          </cell>
        </row>
        <row r="372">
          <cell r="W372">
            <v>30098</v>
          </cell>
          <cell r="AI372">
            <v>-4574</v>
          </cell>
          <cell r="AL372" t="str">
            <v>報廢9205</v>
          </cell>
        </row>
        <row r="373">
          <cell r="W373">
            <v>31332</v>
          </cell>
          <cell r="AI373">
            <v>-5349</v>
          </cell>
          <cell r="AL373" t="str">
            <v>報廢9205</v>
          </cell>
        </row>
        <row r="374">
          <cell r="W374">
            <v>31332</v>
          </cell>
          <cell r="AI374">
            <v>-5349</v>
          </cell>
          <cell r="AL374" t="str">
            <v>報廢9205</v>
          </cell>
        </row>
        <row r="375">
          <cell r="W375">
            <v>31332</v>
          </cell>
          <cell r="AI375">
            <v>-5349</v>
          </cell>
          <cell r="AL375" t="str">
            <v>報廢9205</v>
          </cell>
        </row>
        <row r="376">
          <cell r="W376">
            <v>5250</v>
          </cell>
          <cell r="AI376">
            <v>-750</v>
          </cell>
          <cell r="AL376" t="str">
            <v>報廢9205</v>
          </cell>
        </row>
        <row r="377">
          <cell r="W377">
            <v>31332</v>
          </cell>
          <cell r="AI377">
            <v>-5349</v>
          </cell>
          <cell r="AL377" t="str">
            <v>報廢9205</v>
          </cell>
        </row>
        <row r="378">
          <cell r="W378">
            <v>5210</v>
          </cell>
          <cell r="AI378">
            <v>-790</v>
          </cell>
          <cell r="AL378" t="str">
            <v>報廢9205</v>
          </cell>
        </row>
        <row r="379">
          <cell r="W379">
            <v>5210</v>
          </cell>
          <cell r="AI379">
            <v>-790</v>
          </cell>
          <cell r="AL379" t="str">
            <v>報廢9205</v>
          </cell>
        </row>
        <row r="380">
          <cell r="W380">
            <v>5210</v>
          </cell>
          <cell r="AI380">
            <v>-790</v>
          </cell>
          <cell r="AL380" t="str">
            <v>報廢9205</v>
          </cell>
        </row>
        <row r="381">
          <cell r="W381">
            <v>5210</v>
          </cell>
          <cell r="AI381">
            <v>-790</v>
          </cell>
          <cell r="AL381" t="str">
            <v>報廢9205</v>
          </cell>
        </row>
        <row r="382">
          <cell r="W382">
            <v>5210</v>
          </cell>
          <cell r="AI382">
            <v>-790</v>
          </cell>
          <cell r="AL382" t="str">
            <v>報廢9205</v>
          </cell>
        </row>
        <row r="383">
          <cell r="W383">
            <v>5110</v>
          </cell>
          <cell r="AI383">
            <v>-890</v>
          </cell>
          <cell r="AL383" t="str">
            <v>報廢9205</v>
          </cell>
        </row>
        <row r="384">
          <cell r="W384">
            <v>5110</v>
          </cell>
          <cell r="AI384">
            <v>-890</v>
          </cell>
          <cell r="AL384" t="str">
            <v>報廢9205</v>
          </cell>
        </row>
        <row r="385">
          <cell r="W385">
            <v>30098</v>
          </cell>
          <cell r="AI385">
            <v>-4574</v>
          </cell>
          <cell r="AL385" t="str">
            <v>報廢9205</v>
          </cell>
        </row>
        <row r="386">
          <cell r="W386">
            <v>30098</v>
          </cell>
          <cell r="AI386">
            <v>-4574</v>
          </cell>
          <cell r="AL386" t="str">
            <v>報廢9205</v>
          </cell>
        </row>
        <row r="387">
          <cell r="W387">
            <v>31332</v>
          </cell>
          <cell r="AI387">
            <v>-5349</v>
          </cell>
          <cell r="AL387" t="str">
            <v>報廢9205</v>
          </cell>
        </row>
        <row r="388">
          <cell r="W388">
            <v>31332</v>
          </cell>
          <cell r="AI388">
            <v>-5349</v>
          </cell>
          <cell r="AL388" t="str">
            <v>報廢9205</v>
          </cell>
        </row>
        <row r="389">
          <cell r="W389">
            <v>5210</v>
          </cell>
          <cell r="AI389">
            <v>-790</v>
          </cell>
          <cell r="AL389" t="str">
            <v>報廢9205</v>
          </cell>
        </row>
        <row r="390">
          <cell r="W390">
            <v>106288</v>
          </cell>
          <cell r="AH390">
            <v>14286</v>
          </cell>
          <cell r="AI390">
            <v>-26626</v>
          </cell>
          <cell r="AL390" t="str">
            <v>出售9206</v>
          </cell>
        </row>
        <row r="391">
          <cell r="W391">
            <v>393120</v>
          </cell>
          <cell r="AH391">
            <v>2524</v>
          </cell>
          <cell r="AI391">
            <v>-148701</v>
          </cell>
          <cell r="AL391" t="str">
            <v>出售9206</v>
          </cell>
        </row>
        <row r="392">
          <cell r="W392">
            <v>44563</v>
          </cell>
          <cell r="AH392">
            <v>600</v>
          </cell>
          <cell r="AI392">
            <v>-16537</v>
          </cell>
          <cell r="AL392" t="str">
            <v>出售9206</v>
          </cell>
        </row>
        <row r="393">
          <cell r="W393">
            <v>81548</v>
          </cell>
          <cell r="AH393">
            <v>667</v>
          </cell>
          <cell r="AI393">
            <v>-19027</v>
          </cell>
          <cell r="AL393" t="str">
            <v>出售9206</v>
          </cell>
        </row>
        <row r="394">
          <cell r="W394">
            <v>-342062</v>
          </cell>
          <cell r="AI394">
            <v>68413</v>
          </cell>
          <cell r="AL394" t="str">
            <v>報廢9206</v>
          </cell>
        </row>
        <row r="395">
          <cell r="W395">
            <v>-5250</v>
          </cell>
          <cell r="AI395">
            <v>750</v>
          </cell>
          <cell r="AL395" t="str">
            <v>報廢9206</v>
          </cell>
        </row>
        <row r="396">
          <cell r="W396">
            <v>92400</v>
          </cell>
          <cell r="AI396">
            <v>-13200</v>
          </cell>
          <cell r="AL396" t="str">
            <v>報廢9206</v>
          </cell>
        </row>
        <row r="397">
          <cell r="W397">
            <v>60153</v>
          </cell>
          <cell r="AI397">
            <v>-10847</v>
          </cell>
          <cell r="AL397" t="str">
            <v>報廢9206</v>
          </cell>
        </row>
        <row r="398">
          <cell r="W398">
            <v>60153</v>
          </cell>
          <cell r="AI398">
            <v>-10847</v>
          </cell>
          <cell r="AL398" t="str">
            <v>報廢9206</v>
          </cell>
        </row>
        <row r="399">
          <cell r="W399">
            <v>60153</v>
          </cell>
          <cell r="AI399">
            <v>-10847</v>
          </cell>
          <cell r="AL399" t="str">
            <v>報廢9206</v>
          </cell>
        </row>
        <row r="400">
          <cell r="W400">
            <v>5462</v>
          </cell>
          <cell r="AI400">
            <v>-538</v>
          </cell>
          <cell r="AL400" t="str">
            <v>報廢9206</v>
          </cell>
        </row>
        <row r="401">
          <cell r="W401">
            <v>5126</v>
          </cell>
          <cell r="AI401">
            <v>-874</v>
          </cell>
          <cell r="AL401" t="str">
            <v>報廢9206</v>
          </cell>
        </row>
        <row r="402">
          <cell r="W402">
            <v>88746</v>
          </cell>
          <cell r="AI402">
            <v>-16870</v>
          </cell>
          <cell r="AL402" t="str">
            <v>報廢9206</v>
          </cell>
        </row>
        <row r="403">
          <cell r="W403">
            <v>141646</v>
          </cell>
          <cell r="AI403">
            <v>-26924</v>
          </cell>
          <cell r="AL403" t="str">
            <v>報廢9206</v>
          </cell>
        </row>
        <row r="404">
          <cell r="W404">
            <v>99153</v>
          </cell>
          <cell r="AI404">
            <v>-18848</v>
          </cell>
          <cell r="AL404" t="str">
            <v>報廢9206</v>
          </cell>
        </row>
        <row r="405">
          <cell r="W405">
            <v>24682</v>
          </cell>
          <cell r="AI405">
            <v>-4692</v>
          </cell>
          <cell r="AL405" t="str">
            <v>報廢9206</v>
          </cell>
        </row>
        <row r="406">
          <cell r="W406">
            <v>5252</v>
          </cell>
          <cell r="AI406">
            <v>-748</v>
          </cell>
          <cell r="AL406" t="str">
            <v>報廢9206</v>
          </cell>
        </row>
        <row r="407">
          <cell r="W407">
            <v>5042</v>
          </cell>
          <cell r="AI407">
            <v>-958</v>
          </cell>
          <cell r="AL407" t="str">
            <v>報廢9206</v>
          </cell>
        </row>
        <row r="408">
          <cell r="W408">
            <v>5042</v>
          </cell>
          <cell r="AI408">
            <v>-958</v>
          </cell>
          <cell r="AL408" t="str">
            <v>報廢9206</v>
          </cell>
        </row>
        <row r="409">
          <cell r="W409">
            <v>21447</v>
          </cell>
          <cell r="AI409">
            <v>-4077</v>
          </cell>
          <cell r="AL409" t="str">
            <v>報廢9206</v>
          </cell>
        </row>
        <row r="410">
          <cell r="W410">
            <v>44205</v>
          </cell>
          <cell r="AI410">
            <v>-8403</v>
          </cell>
          <cell r="AL410" t="str">
            <v>報廢9206</v>
          </cell>
        </row>
        <row r="411">
          <cell r="W411">
            <v>5336</v>
          </cell>
          <cell r="AI411">
            <v>-664</v>
          </cell>
          <cell r="AL411" t="str">
            <v>報廢9206</v>
          </cell>
        </row>
        <row r="412">
          <cell r="W412">
            <v>4875</v>
          </cell>
          <cell r="AI412">
            <v>-1625</v>
          </cell>
          <cell r="AL412" t="str">
            <v>報廢9206</v>
          </cell>
        </row>
        <row r="413">
          <cell r="W413">
            <v>24539</v>
          </cell>
          <cell r="AI413">
            <v>-3957</v>
          </cell>
          <cell r="AL413" t="str">
            <v>報廢9206</v>
          </cell>
        </row>
        <row r="414">
          <cell r="W414">
            <v>85851</v>
          </cell>
          <cell r="AI414">
            <v>-13849</v>
          </cell>
          <cell r="AL414" t="str">
            <v>報廢9206</v>
          </cell>
        </row>
        <row r="415">
          <cell r="W415">
            <v>30339</v>
          </cell>
          <cell r="AI415">
            <v>-4333</v>
          </cell>
          <cell r="AL415" t="str">
            <v>報廢9206</v>
          </cell>
        </row>
        <row r="416">
          <cell r="W416">
            <v>30339</v>
          </cell>
          <cell r="AI416">
            <v>-4333</v>
          </cell>
          <cell r="AL416" t="str">
            <v>報廢9206</v>
          </cell>
        </row>
        <row r="417">
          <cell r="W417">
            <v>5252</v>
          </cell>
          <cell r="AI417">
            <v>-748</v>
          </cell>
          <cell r="AL417" t="str">
            <v>報廢9206</v>
          </cell>
        </row>
        <row r="418">
          <cell r="W418">
            <v>34167</v>
          </cell>
          <cell r="AI418">
            <v>-6833</v>
          </cell>
          <cell r="AL418" t="str">
            <v>報廢9206</v>
          </cell>
        </row>
        <row r="419">
          <cell r="W419">
            <v>5000</v>
          </cell>
          <cell r="AI419">
            <v>-1000</v>
          </cell>
          <cell r="AL419" t="str">
            <v>報廢9206</v>
          </cell>
        </row>
        <row r="420">
          <cell r="W420">
            <v>65156</v>
          </cell>
          <cell r="AI420">
            <v>-25081</v>
          </cell>
          <cell r="AL420" t="str">
            <v>報廢9206</v>
          </cell>
        </row>
        <row r="421">
          <cell r="W421">
            <v>34737</v>
          </cell>
          <cell r="AI421">
            <v>-6263</v>
          </cell>
          <cell r="AL421" t="str">
            <v>報廢9206</v>
          </cell>
        </row>
        <row r="422">
          <cell r="W422">
            <v>14875</v>
          </cell>
          <cell r="AI422">
            <v>-2125</v>
          </cell>
          <cell r="AL422" t="str">
            <v>報廢9206</v>
          </cell>
        </row>
        <row r="423">
          <cell r="W423">
            <v>30338</v>
          </cell>
          <cell r="AI423">
            <v>-4333</v>
          </cell>
          <cell r="AL423" t="str">
            <v>報廢9206</v>
          </cell>
        </row>
        <row r="424">
          <cell r="W424">
            <v>4565</v>
          </cell>
          <cell r="AI424">
            <v>-735</v>
          </cell>
          <cell r="AL424" t="str">
            <v>報廢9206</v>
          </cell>
        </row>
        <row r="425">
          <cell r="W425">
            <v>24539</v>
          </cell>
          <cell r="AI425">
            <v>-3957</v>
          </cell>
          <cell r="AL425" t="str">
            <v>報廢9206</v>
          </cell>
        </row>
        <row r="426">
          <cell r="W426">
            <v>33985</v>
          </cell>
          <cell r="AI426">
            <v>-9515</v>
          </cell>
          <cell r="AL426" t="str">
            <v>報廢9206</v>
          </cell>
        </row>
        <row r="427">
          <cell r="W427">
            <v>30339</v>
          </cell>
          <cell r="AI427">
            <v>-4333</v>
          </cell>
          <cell r="AL427" t="str">
            <v>報廢9206</v>
          </cell>
        </row>
        <row r="428">
          <cell r="W428">
            <v>30339</v>
          </cell>
          <cell r="AI428">
            <v>-4333</v>
          </cell>
          <cell r="AL428" t="str">
            <v>報廢9206</v>
          </cell>
        </row>
        <row r="429">
          <cell r="W429">
            <v>30339</v>
          </cell>
          <cell r="AI429">
            <v>-4333</v>
          </cell>
          <cell r="AL429" t="str">
            <v>報廢9206</v>
          </cell>
        </row>
        <row r="430">
          <cell r="W430">
            <v>30339</v>
          </cell>
          <cell r="AI430">
            <v>-4333</v>
          </cell>
          <cell r="AL430" t="str">
            <v>報廢9206</v>
          </cell>
        </row>
        <row r="431">
          <cell r="W431">
            <v>30339</v>
          </cell>
          <cell r="AI431">
            <v>-4333</v>
          </cell>
          <cell r="AL431" t="str">
            <v>報廢9206</v>
          </cell>
        </row>
        <row r="432">
          <cell r="W432">
            <v>30339</v>
          </cell>
          <cell r="AI432">
            <v>-4333</v>
          </cell>
          <cell r="AL432" t="str">
            <v>報廢9206</v>
          </cell>
        </row>
        <row r="433">
          <cell r="W433">
            <v>30339</v>
          </cell>
          <cell r="AI433">
            <v>-4333</v>
          </cell>
          <cell r="AL433" t="str">
            <v>報廢9206</v>
          </cell>
        </row>
        <row r="434">
          <cell r="W434">
            <v>30339</v>
          </cell>
          <cell r="AI434">
            <v>-4333</v>
          </cell>
          <cell r="AL434" t="str">
            <v>報廢9206</v>
          </cell>
        </row>
        <row r="435">
          <cell r="W435">
            <v>31587</v>
          </cell>
          <cell r="AI435">
            <v>-5094</v>
          </cell>
          <cell r="AL435" t="str">
            <v>報廢9206</v>
          </cell>
        </row>
        <row r="436">
          <cell r="W436">
            <v>31587</v>
          </cell>
          <cell r="AI436">
            <v>-5094</v>
          </cell>
          <cell r="AL436" t="str">
            <v>報廢9206</v>
          </cell>
        </row>
        <row r="437">
          <cell r="W437">
            <v>30339</v>
          </cell>
          <cell r="AI437">
            <v>-4333</v>
          </cell>
          <cell r="AL437" t="str">
            <v>報廢9206</v>
          </cell>
        </row>
        <row r="438">
          <cell r="W438">
            <v>34451</v>
          </cell>
          <cell r="AI438">
            <v>-6549</v>
          </cell>
          <cell r="AL438" t="str">
            <v>報廢9207</v>
          </cell>
        </row>
        <row r="439">
          <cell r="W439">
            <v>36750</v>
          </cell>
          <cell r="AI439">
            <v>-5250</v>
          </cell>
          <cell r="AL439" t="str">
            <v>報廢9207</v>
          </cell>
        </row>
        <row r="440">
          <cell r="W440">
            <v>36750</v>
          </cell>
          <cell r="AI440">
            <v>-5250</v>
          </cell>
          <cell r="AL440" t="str">
            <v>報廢9207</v>
          </cell>
        </row>
        <row r="441">
          <cell r="W441">
            <v>64757</v>
          </cell>
          <cell r="AI441">
            <v>-9843</v>
          </cell>
          <cell r="AL441" t="str">
            <v>報廢9207</v>
          </cell>
        </row>
        <row r="442">
          <cell r="W442">
            <v>45054</v>
          </cell>
          <cell r="AI442">
            <v>-4470</v>
          </cell>
          <cell r="AL442" t="str">
            <v>報廢9207</v>
          </cell>
        </row>
        <row r="443">
          <cell r="W443">
            <v>71073</v>
          </cell>
          <cell r="AI443">
            <v>-6461</v>
          </cell>
          <cell r="AL443" t="str">
            <v>報廢9207</v>
          </cell>
        </row>
        <row r="444">
          <cell r="W444">
            <v>45053</v>
          </cell>
          <cell r="AI444">
            <v>-4847</v>
          </cell>
          <cell r="AL444" t="str">
            <v>報廢9207</v>
          </cell>
        </row>
        <row r="445">
          <cell r="W445">
            <v>36460</v>
          </cell>
          <cell r="AI445">
            <v>-5540</v>
          </cell>
          <cell r="AL445" t="str">
            <v>報廢9207</v>
          </cell>
        </row>
        <row r="446">
          <cell r="W446">
            <v>40145</v>
          </cell>
          <cell r="AI446">
            <v>-6855</v>
          </cell>
          <cell r="AL446" t="str">
            <v>報廢9207</v>
          </cell>
        </row>
        <row r="447">
          <cell r="W447">
            <v>40145</v>
          </cell>
          <cell r="AI447">
            <v>-6855</v>
          </cell>
          <cell r="AL447" t="str">
            <v>報廢9207</v>
          </cell>
        </row>
        <row r="448">
          <cell r="W448">
            <v>40145</v>
          </cell>
          <cell r="AI448">
            <v>-6855</v>
          </cell>
          <cell r="AL448" t="str">
            <v>報廢9207</v>
          </cell>
        </row>
        <row r="449">
          <cell r="W449">
            <v>34452</v>
          </cell>
          <cell r="AI449">
            <v>-6548</v>
          </cell>
          <cell r="AL449" t="str">
            <v>報廢9207</v>
          </cell>
        </row>
        <row r="450">
          <cell r="W450">
            <v>68902</v>
          </cell>
          <cell r="AI450">
            <v>-13098</v>
          </cell>
          <cell r="AL450" t="str">
            <v>報廢9207</v>
          </cell>
        </row>
        <row r="451">
          <cell r="W451">
            <v>34083</v>
          </cell>
          <cell r="AI451">
            <v>-6817</v>
          </cell>
          <cell r="AL451" t="str">
            <v>報廢9207</v>
          </cell>
        </row>
        <row r="452">
          <cell r="W452">
            <v>73500</v>
          </cell>
          <cell r="AI452">
            <v>-10500</v>
          </cell>
          <cell r="AL452" t="str">
            <v>報廢9207</v>
          </cell>
        </row>
        <row r="453">
          <cell r="W453">
            <v>46200</v>
          </cell>
          <cell r="AI453">
            <v>-6600</v>
          </cell>
          <cell r="AL453" t="str">
            <v>報廢9207</v>
          </cell>
        </row>
        <row r="454">
          <cell r="W454">
            <v>34457</v>
          </cell>
          <cell r="AI454">
            <v>-10243</v>
          </cell>
          <cell r="AL454" t="str">
            <v>報廢9207</v>
          </cell>
        </row>
        <row r="455">
          <cell r="W455">
            <v>33150</v>
          </cell>
          <cell r="AI455">
            <v>-11050</v>
          </cell>
          <cell r="AL455" t="str">
            <v>報廢9207</v>
          </cell>
        </row>
        <row r="456">
          <cell r="W456">
            <v>33150</v>
          </cell>
          <cell r="AI456">
            <v>-11050</v>
          </cell>
          <cell r="AL456" t="str">
            <v>報廢9207</v>
          </cell>
        </row>
        <row r="457">
          <cell r="W457">
            <v>5250</v>
          </cell>
          <cell r="AI457">
            <v>-750</v>
          </cell>
          <cell r="AL457" t="str">
            <v>報廢9207</v>
          </cell>
        </row>
        <row r="458">
          <cell r="W458">
            <v>5250</v>
          </cell>
          <cell r="AI458">
            <v>-750</v>
          </cell>
          <cell r="AL458" t="str">
            <v>報廢9207</v>
          </cell>
        </row>
        <row r="459">
          <cell r="W459">
            <v>5042</v>
          </cell>
          <cell r="AI459">
            <v>-958</v>
          </cell>
          <cell r="AL459" t="str">
            <v>報廢9207</v>
          </cell>
        </row>
        <row r="460">
          <cell r="W460">
            <v>5500</v>
          </cell>
          <cell r="AI460">
            <v>-1100</v>
          </cell>
          <cell r="AL460" t="str">
            <v>報廢9207</v>
          </cell>
        </row>
        <row r="461">
          <cell r="W461">
            <v>10500</v>
          </cell>
          <cell r="AI461">
            <v>-1500</v>
          </cell>
          <cell r="AL461" t="str">
            <v>報廢9207</v>
          </cell>
        </row>
        <row r="462">
          <cell r="W462">
            <v>5283</v>
          </cell>
          <cell r="AI462">
            <v>-1217</v>
          </cell>
          <cell r="AL462" t="str">
            <v>報廢9207</v>
          </cell>
        </row>
        <row r="463">
          <cell r="W463">
            <v>5011</v>
          </cell>
          <cell r="AI463">
            <v>-1489</v>
          </cell>
          <cell r="AL463" t="str">
            <v>報廢9207</v>
          </cell>
        </row>
        <row r="464">
          <cell r="W464">
            <v>4875</v>
          </cell>
          <cell r="AI464">
            <v>-1625</v>
          </cell>
          <cell r="AL464" t="str">
            <v>報廢9207</v>
          </cell>
        </row>
        <row r="465">
          <cell r="W465">
            <v>4875</v>
          </cell>
          <cell r="AI465">
            <v>-1625</v>
          </cell>
          <cell r="AL465" t="str">
            <v>報廢9207</v>
          </cell>
        </row>
        <row r="466">
          <cell r="W466">
            <v>4875</v>
          </cell>
          <cell r="AI466">
            <v>-1625</v>
          </cell>
          <cell r="AL466" t="str">
            <v>報廢9207</v>
          </cell>
        </row>
        <row r="467">
          <cell r="W467">
            <v>245525</v>
          </cell>
          <cell r="AI467">
            <v>-35075</v>
          </cell>
          <cell r="AL467" t="str">
            <v>報廢9207</v>
          </cell>
        </row>
        <row r="468">
          <cell r="W468">
            <v>24258</v>
          </cell>
          <cell r="AI468">
            <v>-4142</v>
          </cell>
          <cell r="AL468" t="str">
            <v>報廢9207</v>
          </cell>
        </row>
        <row r="469">
          <cell r="W469">
            <v>51257</v>
          </cell>
          <cell r="AI469">
            <v>-9743</v>
          </cell>
          <cell r="AL469" t="str">
            <v>報廢9207</v>
          </cell>
        </row>
        <row r="470">
          <cell r="W470">
            <v>45500</v>
          </cell>
          <cell r="AI470">
            <v>-6500</v>
          </cell>
          <cell r="AL470" t="str">
            <v>報廢9207</v>
          </cell>
        </row>
        <row r="471">
          <cell r="W471">
            <v>15750</v>
          </cell>
          <cell r="AI471">
            <v>-2250</v>
          </cell>
          <cell r="AL471" t="str">
            <v>報廢9207</v>
          </cell>
        </row>
        <row r="472">
          <cell r="W472">
            <v>654984</v>
          </cell>
          <cell r="AI472">
            <v>-118111</v>
          </cell>
          <cell r="AL472" t="str">
            <v>報廢9207</v>
          </cell>
        </row>
        <row r="473">
          <cell r="W473">
            <v>312987</v>
          </cell>
          <cell r="AI473">
            <v>-56441</v>
          </cell>
          <cell r="AL473" t="str">
            <v>報廢9207</v>
          </cell>
        </row>
        <row r="474">
          <cell r="W474">
            <v>105863</v>
          </cell>
          <cell r="AI474">
            <v>-19089</v>
          </cell>
          <cell r="AL474" t="str">
            <v>報廢9207</v>
          </cell>
        </row>
        <row r="475">
          <cell r="W475">
            <v>32118</v>
          </cell>
          <cell r="AI475">
            <v>-4882</v>
          </cell>
          <cell r="AL475" t="str">
            <v>報廢9207</v>
          </cell>
        </row>
        <row r="476">
          <cell r="W476">
            <v>34457</v>
          </cell>
          <cell r="AI476">
            <v>-10243</v>
          </cell>
          <cell r="AL476" t="str">
            <v>報廢9207</v>
          </cell>
        </row>
        <row r="477">
          <cell r="W477">
            <v>13228</v>
          </cell>
          <cell r="AI477">
            <v>-1772</v>
          </cell>
          <cell r="AL477" t="str">
            <v>報廢9207</v>
          </cell>
        </row>
        <row r="478">
          <cell r="W478">
            <v>235923</v>
          </cell>
          <cell r="AI478">
            <v>-31577</v>
          </cell>
          <cell r="AL478" t="str">
            <v>報廢9207</v>
          </cell>
        </row>
        <row r="479">
          <cell r="W479">
            <v>43287</v>
          </cell>
          <cell r="AI479">
            <v>-5413</v>
          </cell>
          <cell r="AL479" t="str">
            <v>報廢9207</v>
          </cell>
        </row>
        <row r="480">
          <cell r="W480">
            <v>5042</v>
          </cell>
          <cell r="AI480">
            <v>-958</v>
          </cell>
          <cell r="AL480" t="str">
            <v>報廢9207</v>
          </cell>
        </row>
        <row r="481">
          <cell r="W481">
            <v>19842</v>
          </cell>
          <cell r="AI481">
            <v>-2658</v>
          </cell>
          <cell r="AL481" t="str">
            <v>報廢9207</v>
          </cell>
        </row>
        <row r="482">
          <cell r="W482">
            <v>38279</v>
          </cell>
          <cell r="AI482">
            <v>-4121</v>
          </cell>
          <cell r="AL482" t="str">
            <v>報廢9207</v>
          </cell>
        </row>
        <row r="483">
          <cell r="W483">
            <v>5500</v>
          </cell>
          <cell r="AI483">
            <v>-500</v>
          </cell>
          <cell r="AL483" t="str">
            <v>報廢9207</v>
          </cell>
        </row>
        <row r="484">
          <cell r="W484">
            <v>36750</v>
          </cell>
          <cell r="AI484">
            <v>-5250</v>
          </cell>
          <cell r="AL484" t="str">
            <v>報廢9207</v>
          </cell>
        </row>
        <row r="485">
          <cell r="W485">
            <v>5250</v>
          </cell>
          <cell r="AI485">
            <v>-750</v>
          </cell>
          <cell r="AL485" t="str">
            <v>報廢9207</v>
          </cell>
        </row>
        <row r="486">
          <cell r="W486">
            <v>64167</v>
          </cell>
          <cell r="AI486">
            <v>-5833</v>
          </cell>
          <cell r="AL486" t="str">
            <v>報廢9207</v>
          </cell>
        </row>
        <row r="487">
          <cell r="W487">
            <v>5500</v>
          </cell>
          <cell r="AI487">
            <v>-500</v>
          </cell>
          <cell r="AL487" t="str">
            <v>報廢9207</v>
          </cell>
        </row>
        <row r="488">
          <cell r="W488">
            <v>36750</v>
          </cell>
          <cell r="AI488">
            <v>-5250</v>
          </cell>
          <cell r="AL488" t="str">
            <v>報廢9207</v>
          </cell>
        </row>
        <row r="489">
          <cell r="W489">
            <v>5250</v>
          </cell>
          <cell r="AI489">
            <v>-750</v>
          </cell>
          <cell r="AL489" t="str">
            <v>報廢9207</v>
          </cell>
        </row>
        <row r="490">
          <cell r="W490">
            <v>40145</v>
          </cell>
          <cell r="AI490">
            <v>-6855</v>
          </cell>
          <cell r="AL490" t="str">
            <v>報廢9207</v>
          </cell>
        </row>
        <row r="491">
          <cell r="W491">
            <v>40145</v>
          </cell>
          <cell r="AI491">
            <v>-6855</v>
          </cell>
          <cell r="AL491" t="str">
            <v>報廢9207</v>
          </cell>
        </row>
        <row r="492">
          <cell r="W492">
            <v>36460</v>
          </cell>
          <cell r="AI492">
            <v>-5540</v>
          </cell>
          <cell r="AL492" t="str">
            <v>報廢9207</v>
          </cell>
        </row>
        <row r="493">
          <cell r="W493">
            <v>5420</v>
          </cell>
          <cell r="AI493">
            <v>-580</v>
          </cell>
          <cell r="AL493" t="str">
            <v>報廢9207</v>
          </cell>
        </row>
        <row r="494">
          <cell r="W494">
            <v>36750</v>
          </cell>
          <cell r="AI494">
            <v>-5250</v>
          </cell>
          <cell r="AL494" t="str">
            <v>報廢9207</v>
          </cell>
        </row>
        <row r="495">
          <cell r="W495">
            <v>187698</v>
          </cell>
          <cell r="AI495">
            <v>-21826</v>
          </cell>
          <cell r="AL495" t="str">
            <v>報廢9207</v>
          </cell>
        </row>
        <row r="496">
          <cell r="W496">
            <v>24737</v>
          </cell>
          <cell r="AI496">
            <v>-3759</v>
          </cell>
          <cell r="AL496" t="str">
            <v>報廢9207</v>
          </cell>
        </row>
        <row r="497">
          <cell r="W497">
            <v>5500</v>
          </cell>
          <cell r="AI497">
            <v>-500</v>
          </cell>
          <cell r="AL497" t="str">
            <v>報廢9207</v>
          </cell>
        </row>
        <row r="498">
          <cell r="W498">
            <v>64167</v>
          </cell>
          <cell r="AI498">
            <v>-5833</v>
          </cell>
          <cell r="AL498" t="str">
            <v>報廢9207</v>
          </cell>
        </row>
        <row r="499">
          <cell r="W499">
            <v>38279</v>
          </cell>
          <cell r="AI499">
            <v>-4121</v>
          </cell>
          <cell r="AL499" t="str">
            <v>報廢9207</v>
          </cell>
        </row>
        <row r="500">
          <cell r="W500">
            <v>41562</v>
          </cell>
          <cell r="AI500">
            <v>-5938</v>
          </cell>
          <cell r="AL500" t="str">
            <v>報廢9207</v>
          </cell>
        </row>
        <row r="501">
          <cell r="W501">
            <v>56242</v>
          </cell>
          <cell r="AI501">
            <v>-7034</v>
          </cell>
          <cell r="AL501" t="str">
            <v>報廢9208</v>
          </cell>
        </row>
        <row r="502">
          <cell r="W502">
            <v>874664</v>
          </cell>
          <cell r="AI502">
            <v>-109336</v>
          </cell>
          <cell r="AL502" t="str">
            <v>報廢9208</v>
          </cell>
        </row>
        <row r="503">
          <cell r="W503">
            <v>1590807</v>
          </cell>
          <cell r="AI503">
            <v>-227261</v>
          </cell>
          <cell r="AL503" t="str">
            <v>報廢9208</v>
          </cell>
        </row>
        <row r="504">
          <cell r="W504">
            <v>660113</v>
          </cell>
          <cell r="AI504">
            <v>-94302</v>
          </cell>
          <cell r="AL504" t="str">
            <v>報廢9208</v>
          </cell>
        </row>
        <row r="505">
          <cell r="W505">
            <v>93332</v>
          </cell>
          <cell r="AI505">
            <v>-11668</v>
          </cell>
          <cell r="AL505" t="str">
            <v>報廢9208</v>
          </cell>
        </row>
        <row r="506">
          <cell r="W506">
            <v>24935</v>
          </cell>
          <cell r="AI506">
            <v>-3561</v>
          </cell>
          <cell r="AL506" t="str">
            <v>報廢9208</v>
          </cell>
        </row>
        <row r="507">
          <cell r="W507">
            <v>90709</v>
          </cell>
          <cell r="AI507">
            <v>-13786</v>
          </cell>
          <cell r="AL507" t="str">
            <v>報廢9208</v>
          </cell>
        </row>
        <row r="508">
          <cell r="W508">
            <v>28065</v>
          </cell>
          <cell r="AI508">
            <v>-4792</v>
          </cell>
          <cell r="AL508" t="str">
            <v>報廢9208</v>
          </cell>
        </row>
        <row r="509">
          <cell r="W509">
            <v>71073</v>
          </cell>
          <cell r="AI509">
            <v>-6461</v>
          </cell>
          <cell r="AL509" t="str">
            <v>報廢9208</v>
          </cell>
        </row>
        <row r="510">
          <cell r="W510">
            <v>38567</v>
          </cell>
          <cell r="AI510">
            <v>-3833</v>
          </cell>
          <cell r="AL510" t="str">
            <v>報廢9208</v>
          </cell>
        </row>
        <row r="511">
          <cell r="W511">
            <v>49383</v>
          </cell>
          <cell r="AI511">
            <v>-5317</v>
          </cell>
          <cell r="AL511" t="str">
            <v>報廢9208</v>
          </cell>
        </row>
        <row r="512">
          <cell r="W512">
            <v>30821</v>
          </cell>
          <cell r="AI512">
            <v>-3851</v>
          </cell>
          <cell r="AL512" t="str">
            <v>報廢9208</v>
          </cell>
        </row>
        <row r="513">
          <cell r="W513">
            <v>30821</v>
          </cell>
          <cell r="AI513">
            <v>-3851</v>
          </cell>
          <cell r="AL513" t="str">
            <v>報廢9208</v>
          </cell>
        </row>
        <row r="514">
          <cell r="W514">
            <v>32375</v>
          </cell>
          <cell r="AI514">
            <v>-4625</v>
          </cell>
          <cell r="AL514" t="str">
            <v>報廢9208</v>
          </cell>
        </row>
        <row r="515">
          <cell r="W515">
            <v>32375</v>
          </cell>
          <cell r="AI515">
            <v>-4625</v>
          </cell>
          <cell r="AL515" t="str">
            <v>報廢9208</v>
          </cell>
        </row>
        <row r="516">
          <cell r="W516">
            <v>32375</v>
          </cell>
          <cell r="AI516">
            <v>-4625</v>
          </cell>
          <cell r="AL516" t="str">
            <v>報廢9208</v>
          </cell>
        </row>
        <row r="517">
          <cell r="W517">
            <v>34126</v>
          </cell>
          <cell r="AI517">
            <v>-4874</v>
          </cell>
          <cell r="AL517" t="str">
            <v>報廢9208</v>
          </cell>
        </row>
        <row r="518">
          <cell r="W518">
            <v>36752</v>
          </cell>
          <cell r="AI518">
            <v>-5248</v>
          </cell>
          <cell r="AL518" t="str">
            <v>報廢9208</v>
          </cell>
        </row>
        <row r="519">
          <cell r="W519">
            <v>73500</v>
          </cell>
          <cell r="AI519">
            <v>-10500</v>
          </cell>
          <cell r="AL519" t="str">
            <v>報廢9208</v>
          </cell>
        </row>
        <row r="520">
          <cell r="W520">
            <v>36750</v>
          </cell>
          <cell r="AI520">
            <v>-5250</v>
          </cell>
          <cell r="AL520" t="str">
            <v>報廢9208</v>
          </cell>
        </row>
        <row r="521">
          <cell r="W521">
            <v>37651</v>
          </cell>
          <cell r="AI521">
            <v>-6970</v>
          </cell>
          <cell r="AL521" t="str">
            <v>報廢9208</v>
          </cell>
        </row>
        <row r="522">
          <cell r="W522">
            <v>63774</v>
          </cell>
          <cell r="AI522">
            <v>-13726</v>
          </cell>
          <cell r="AL522" t="str">
            <v>報廢9208</v>
          </cell>
        </row>
        <row r="523">
          <cell r="W523">
            <v>68253</v>
          </cell>
          <cell r="AI523">
            <v>-7937</v>
          </cell>
          <cell r="AL523" t="str">
            <v>報廢9208</v>
          </cell>
        </row>
        <row r="524">
          <cell r="W524">
            <v>66501</v>
          </cell>
          <cell r="AI524">
            <v>-9499</v>
          </cell>
          <cell r="AL524" t="str">
            <v>報廢9208</v>
          </cell>
        </row>
        <row r="525">
          <cell r="W525">
            <v>56875</v>
          </cell>
          <cell r="AI525">
            <v>-8125</v>
          </cell>
          <cell r="AL525" t="str">
            <v>報廢9208</v>
          </cell>
        </row>
        <row r="526">
          <cell r="W526">
            <v>5336</v>
          </cell>
          <cell r="AI526">
            <v>-664</v>
          </cell>
          <cell r="AL526" t="str">
            <v>報廢9208</v>
          </cell>
        </row>
        <row r="527">
          <cell r="W527">
            <v>5336</v>
          </cell>
          <cell r="AI527">
            <v>-664</v>
          </cell>
          <cell r="AL527" t="str">
            <v>報廢9208</v>
          </cell>
        </row>
        <row r="528">
          <cell r="W528">
            <v>5420</v>
          </cell>
          <cell r="AI528">
            <v>-580</v>
          </cell>
          <cell r="AL528" t="str">
            <v>報廢9208</v>
          </cell>
        </row>
        <row r="529">
          <cell r="W529">
            <v>5252</v>
          </cell>
          <cell r="AI529">
            <v>-748</v>
          </cell>
          <cell r="AL529" t="str">
            <v>報廢9208</v>
          </cell>
        </row>
        <row r="530">
          <cell r="W530">
            <v>5252</v>
          </cell>
          <cell r="AI530">
            <v>-748</v>
          </cell>
          <cell r="AL530" t="str">
            <v>報廢9208</v>
          </cell>
        </row>
        <row r="531">
          <cell r="W531">
            <v>5250</v>
          </cell>
          <cell r="AI531">
            <v>-750</v>
          </cell>
          <cell r="AL531" t="str">
            <v>報廢9208</v>
          </cell>
        </row>
        <row r="532">
          <cell r="W532">
            <v>10500</v>
          </cell>
          <cell r="AI532">
            <v>-1500</v>
          </cell>
          <cell r="AL532" t="str">
            <v>報廢9208</v>
          </cell>
        </row>
        <row r="533">
          <cell r="W533">
            <v>3901</v>
          </cell>
          <cell r="AI533">
            <v>-724</v>
          </cell>
          <cell r="AL533" t="str">
            <v>報廢9208</v>
          </cell>
        </row>
        <row r="534">
          <cell r="W534">
            <v>5351</v>
          </cell>
          <cell r="AI534">
            <v>-1149</v>
          </cell>
          <cell r="AL534" t="str">
            <v>報廢9208</v>
          </cell>
        </row>
        <row r="535">
          <cell r="W535">
            <v>5351</v>
          </cell>
          <cell r="AI535">
            <v>-1149</v>
          </cell>
          <cell r="AL535" t="str">
            <v>報廢9208</v>
          </cell>
        </row>
        <row r="536">
          <cell r="W536">
            <v>15370</v>
          </cell>
          <cell r="AI536">
            <v>-1530</v>
          </cell>
          <cell r="AL536" t="str">
            <v>報廢9208</v>
          </cell>
        </row>
        <row r="537">
          <cell r="W537">
            <v>15370</v>
          </cell>
          <cell r="AI537">
            <v>-1530</v>
          </cell>
          <cell r="AL537" t="str">
            <v>報廢9208</v>
          </cell>
        </row>
        <row r="538">
          <cell r="W538">
            <v>15370</v>
          </cell>
          <cell r="AI538">
            <v>-1530</v>
          </cell>
          <cell r="AL538" t="str">
            <v>報廢9208</v>
          </cell>
        </row>
        <row r="539">
          <cell r="W539">
            <v>70950</v>
          </cell>
          <cell r="AI539">
            <v>-6450</v>
          </cell>
          <cell r="AL539" t="str">
            <v>報廢9208</v>
          </cell>
        </row>
        <row r="540">
          <cell r="W540">
            <v>19251</v>
          </cell>
          <cell r="AI540">
            <v>-2749</v>
          </cell>
          <cell r="AL540" t="str">
            <v>報廢9208</v>
          </cell>
        </row>
        <row r="541">
          <cell r="W541">
            <v>19251</v>
          </cell>
          <cell r="AI541">
            <v>-2749</v>
          </cell>
          <cell r="AL541" t="str">
            <v>報廢9208</v>
          </cell>
        </row>
        <row r="542">
          <cell r="W542">
            <v>19251</v>
          </cell>
          <cell r="AI542">
            <v>-2749</v>
          </cell>
          <cell r="AL542" t="str">
            <v>報廢9208</v>
          </cell>
        </row>
        <row r="543">
          <cell r="W543">
            <v>31500</v>
          </cell>
          <cell r="AI543">
            <v>-4500</v>
          </cell>
          <cell r="AL543" t="str">
            <v>報廢9208</v>
          </cell>
        </row>
        <row r="544">
          <cell r="W544">
            <v>14667</v>
          </cell>
          <cell r="AI544">
            <v>-1333</v>
          </cell>
          <cell r="AL544" t="str">
            <v>報廢9208</v>
          </cell>
        </row>
        <row r="545">
          <cell r="W545">
            <v>83672</v>
          </cell>
          <cell r="AI545">
            <v>-14287</v>
          </cell>
          <cell r="AL545" t="str">
            <v>報廢9208</v>
          </cell>
        </row>
        <row r="546">
          <cell r="W546">
            <v>103063</v>
          </cell>
          <cell r="AI546">
            <v>-22175</v>
          </cell>
          <cell r="AL546" t="str">
            <v>報廢9208</v>
          </cell>
        </row>
        <row r="547">
          <cell r="W547">
            <v>12689</v>
          </cell>
          <cell r="AI547">
            <v>-1811</v>
          </cell>
          <cell r="AL547" t="str">
            <v>報廢9208</v>
          </cell>
        </row>
        <row r="548">
          <cell r="W548">
            <v>218897</v>
          </cell>
          <cell r="AI548">
            <v>-47103</v>
          </cell>
          <cell r="AL548" t="str">
            <v>報廢9208</v>
          </cell>
        </row>
        <row r="549">
          <cell r="W549">
            <v>238285</v>
          </cell>
          <cell r="AI549">
            <v>-29782</v>
          </cell>
          <cell r="AL549" t="str">
            <v>報廢9208</v>
          </cell>
        </row>
        <row r="550">
          <cell r="W550">
            <v>97437</v>
          </cell>
          <cell r="AI550">
            <v>-11334</v>
          </cell>
          <cell r="AL550" t="str">
            <v>報廢9208</v>
          </cell>
        </row>
        <row r="551">
          <cell r="W551">
            <v>155553</v>
          </cell>
          <cell r="AI551">
            <v>-19447</v>
          </cell>
          <cell r="AL551" t="str">
            <v>報廢9208</v>
          </cell>
        </row>
        <row r="552">
          <cell r="W552">
            <v>105266</v>
          </cell>
          <cell r="AI552">
            <v>-17972</v>
          </cell>
          <cell r="AL552" t="str">
            <v>報廢9208</v>
          </cell>
        </row>
        <row r="553">
          <cell r="W553">
            <v>64167</v>
          </cell>
          <cell r="AI553">
            <v>-5833</v>
          </cell>
          <cell r="AL553" t="str">
            <v>報廢9208</v>
          </cell>
        </row>
        <row r="554">
          <cell r="W554">
            <v>64167</v>
          </cell>
          <cell r="AI554">
            <v>-5833</v>
          </cell>
          <cell r="AL554" t="str">
            <v>報廢9208</v>
          </cell>
        </row>
        <row r="555">
          <cell r="W555">
            <v>64167</v>
          </cell>
          <cell r="AI555">
            <v>-5833</v>
          </cell>
          <cell r="AL555" t="str">
            <v>報廢9208</v>
          </cell>
        </row>
        <row r="556">
          <cell r="W556">
            <v>64167</v>
          </cell>
          <cell r="AI556">
            <v>-5833</v>
          </cell>
          <cell r="AL556" t="str">
            <v>報廢9208</v>
          </cell>
        </row>
        <row r="557">
          <cell r="W557">
            <v>43625</v>
          </cell>
          <cell r="AI557">
            <v>-5075</v>
          </cell>
          <cell r="AL557" t="str">
            <v>報廢9208</v>
          </cell>
        </row>
        <row r="558">
          <cell r="W558">
            <v>34126</v>
          </cell>
          <cell r="AI558">
            <v>-4874</v>
          </cell>
          <cell r="AL558" t="str">
            <v>報廢9208</v>
          </cell>
        </row>
        <row r="559">
          <cell r="W559">
            <v>5084</v>
          </cell>
          <cell r="AI559">
            <v>-916</v>
          </cell>
          <cell r="AL559" t="str">
            <v>報廢9208</v>
          </cell>
        </row>
        <row r="560">
          <cell r="W560">
            <v>5500</v>
          </cell>
          <cell r="AI560">
            <v>-500</v>
          </cell>
          <cell r="AL560" t="str">
            <v>報廢9208</v>
          </cell>
        </row>
        <row r="561">
          <cell r="W561">
            <v>5210</v>
          </cell>
          <cell r="AI561">
            <v>-790</v>
          </cell>
          <cell r="AL561" t="str">
            <v>報廢9208</v>
          </cell>
        </row>
        <row r="562">
          <cell r="W562">
            <v>5250</v>
          </cell>
          <cell r="AI562">
            <v>-750</v>
          </cell>
          <cell r="AL562" t="str">
            <v>報廢9208</v>
          </cell>
        </row>
        <row r="563">
          <cell r="W563">
            <v>45500</v>
          </cell>
          <cell r="AI563">
            <v>-6500</v>
          </cell>
          <cell r="AL563" t="str">
            <v>報廢9208</v>
          </cell>
        </row>
        <row r="564">
          <cell r="W564">
            <v>5210</v>
          </cell>
          <cell r="AI564">
            <v>-790</v>
          </cell>
          <cell r="AL564" t="str">
            <v>報廢9208</v>
          </cell>
        </row>
        <row r="565">
          <cell r="W565">
            <v>5250</v>
          </cell>
          <cell r="AI565">
            <v>-750</v>
          </cell>
          <cell r="AL565" t="str">
            <v>報廢9208</v>
          </cell>
        </row>
        <row r="566">
          <cell r="W566">
            <v>95465</v>
          </cell>
          <cell r="AI566">
            <v>-13635</v>
          </cell>
          <cell r="AL566" t="str">
            <v>報廢9208</v>
          </cell>
        </row>
        <row r="567">
          <cell r="W567">
            <v>65651</v>
          </cell>
          <cell r="AI567">
            <v>-5968</v>
          </cell>
          <cell r="AL567" t="str">
            <v>報廢9208</v>
          </cell>
        </row>
        <row r="568">
          <cell r="W568">
            <v>38934</v>
          </cell>
          <cell r="AI568">
            <v>-3866</v>
          </cell>
          <cell r="AL568" t="str">
            <v>報廢9208</v>
          </cell>
        </row>
        <row r="569">
          <cell r="W569">
            <v>38934</v>
          </cell>
          <cell r="AI569">
            <v>-3866</v>
          </cell>
          <cell r="AL569" t="str">
            <v>報廢9208</v>
          </cell>
        </row>
        <row r="570">
          <cell r="W570">
            <v>35503</v>
          </cell>
          <cell r="AI570">
            <v>-5397</v>
          </cell>
          <cell r="AL570" t="str">
            <v>報廢9208</v>
          </cell>
        </row>
        <row r="571">
          <cell r="W571">
            <v>35503</v>
          </cell>
          <cell r="AI571">
            <v>-5397</v>
          </cell>
          <cell r="AL571" t="str">
            <v>報廢9208</v>
          </cell>
        </row>
        <row r="572">
          <cell r="W572">
            <v>89513</v>
          </cell>
          <cell r="AI572">
            <v>-8887</v>
          </cell>
          <cell r="AL572" t="str">
            <v>報廢9208</v>
          </cell>
        </row>
        <row r="573">
          <cell r="W573">
            <v>89513</v>
          </cell>
          <cell r="AI573">
            <v>-8887</v>
          </cell>
          <cell r="AL573" t="str">
            <v>報廢9208</v>
          </cell>
        </row>
        <row r="574">
          <cell r="W574">
            <v>61139</v>
          </cell>
          <cell r="AI574">
            <v>-9861</v>
          </cell>
          <cell r="AL574" t="str">
            <v>報廢9208</v>
          </cell>
        </row>
        <row r="575">
          <cell r="W575">
            <v>5734</v>
          </cell>
          <cell r="AI575">
            <v>-566</v>
          </cell>
          <cell r="AL575" t="str">
            <v>報廢9208</v>
          </cell>
        </row>
        <row r="576">
          <cell r="W576">
            <v>24703</v>
          </cell>
          <cell r="AI576">
            <v>-4217</v>
          </cell>
          <cell r="AL576" t="str">
            <v>報廢9208</v>
          </cell>
        </row>
        <row r="577">
          <cell r="W577">
            <v>51731</v>
          </cell>
          <cell r="AI577">
            <v>-8831</v>
          </cell>
          <cell r="AL577" t="str">
            <v>報廢9208</v>
          </cell>
        </row>
        <row r="578">
          <cell r="W578">
            <v>5252</v>
          </cell>
          <cell r="AI578">
            <v>-748</v>
          </cell>
          <cell r="AL578" t="str">
            <v>報廢9208</v>
          </cell>
        </row>
        <row r="579">
          <cell r="W579">
            <v>5126</v>
          </cell>
          <cell r="AI579">
            <v>-874</v>
          </cell>
          <cell r="AL579" t="str">
            <v>報廢9208</v>
          </cell>
        </row>
        <row r="580">
          <cell r="W580">
            <v>30821</v>
          </cell>
          <cell r="AI580">
            <v>-3851</v>
          </cell>
          <cell r="AL580" t="str">
            <v>報廢9208</v>
          </cell>
        </row>
        <row r="581">
          <cell r="W581">
            <v>43553</v>
          </cell>
          <cell r="AI581">
            <v>-5447</v>
          </cell>
          <cell r="AL581" t="str">
            <v>報廢9208</v>
          </cell>
        </row>
        <row r="582">
          <cell r="W582">
            <v>37324</v>
          </cell>
          <cell r="AI582">
            <v>-5676</v>
          </cell>
          <cell r="AL582" t="str">
            <v>報廢9208</v>
          </cell>
        </row>
        <row r="583">
          <cell r="W583">
            <v>37324</v>
          </cell>
          <cell r="AI583">
            <v>-5676</v>
          </cell>
          <cell r="AL583" t="str">
            <v>報廢9208</v>
          </cell>
        </row>
        <row r="584">
          <cell r="W584">
            <v>37324</v>
          </cell>
          <cell r="AI584">
            <v>-5676</v>
          </cell>
          <cell r="AL584" t="str">
            <v>報廢9208</v>
          </cell>
        </row>
        <row r="585">
          <cell r="W585">
            <v>37324</v>
          </cell>
          <cell r="AI585">
            <v>-5676</v>
          </cell>
          <cell r="AL585" t="str">
            <v>報廢9208</v>
          </cell>
        </row>
        <row r="586">
          <cell r="W586">
            <v>37324</v>
          </cell>
          <cell r="AI586">
            <v>-5676</v>
          </cell>
          <cell r="AL586" t="str">
            <v>報廢9208</v>
          </cell>
        </row>
        <row r="587">
          <cell r="W587">
            <v>5336</v>
          </cell>
          <cell r="AI587">
            <v>-664</v>
          </cell>
          <cell r="AL587" t="str">
            <v>報廢9208</v>
          </cell>
        </row>
        <row r="588">
          <cell r="W588">
            <v>5336</v>
          </cell>
          <cell r="AI588">
            <v>-664</v>
          </cell>
          <cell r="AL588" t="str">
            <v>報廢9208</v>
          </cell>
        </row>
        <row r="589">
          <cell r="W589">
            <v>5336</v>
          </cell>
          <cell r="AI589">
            <v>-664</v>
          </cell>
          <cell r="AL589" t="str">
            <v>報廢9208</v>
          </cell>
        </row>
        <row r="590">
          <cell r="W590">
            <v>5336</v>
          </cell>
          <cell r="AI590">
            <v>-664</v>
          </cell>
          <cell r="AL590" t="str">
            <v>報廢9208</v>
          </cell>
        </row>
        <row r="591">
          <cell r="W591">
            <v>5336</v>
          </cell>
          <cell r="AI591">
            <v>-664</v>
          </cell>
          <cell r="AL591" t="str">
            <v>報廢9208</v>
          </cell>
        </row>
        <row r="592">
          <cell r="W592">
            <v>4875</v>
          </cell>
          <cell r="AI592">
            <v>-1625</v>
          </cell>
          <cell r="AL592" t="str">
            <v>報廢9208</v>
          </cell>
        </row>
        <row r="593">
          <cell r="W593">
            <v>5250</v>
          </cell>
          <cell r="AI593">
            <v>-750</v>
          </cell>
          <cell r="AL593" t="str">
            <v>報廢9208</v>
          </cell>
        </row>
        <row r="594">
          <cell r="W594">
            <v>36750</v>
          </cell>
          <cell r="AI594">
            <v>-5250</v>
          </cell>
          <cell r="AL594" t="str">
            <v>報廢9208</v>
          </cell>
        </row>
        <row r="595">
          <cell r="W595">
            <v>5236</v>
          </cell>
          <cell r="AI595">
            <v>-764</v>
          </cell>
          <cell r="AL595" t="str">
            <v>報廢9208</v>
          </cell>
        </row>
        <row r="596">
          <cell r="W596">
            <v>5250</v>
          </cell>
          <cell r="AI596">
            <v>-750</v>
          </cell>
          <cell r="AL596" t="str">
            <v>報廢9208</v>
          </cell>
        </row>
        <row r="597">
          <cell r="W597">
            <v>43625</v>
          </cell>
          <cell r="AI597">
            <v>-5075</v>
          </cell>
          <cell r="AL597" t="str">
            <v>報廢9209</v>
          </cell>
        </row>
        <row r="598">
          <cell r="W598">
            <v>32632</v>
          </cell>
          <cell r="AI598">
            <v>-4368</v>
          </cell>
          <cell r="AL598" t="str">
            <v>報廢9209</v>
          </cell>
        </row>
        <row r="599">
          <cell r="W599">
            <v>35875</v>
          </cell>
          <cell r="AI599">
            <v>-5125</v>
          </cell>
          <cell r="AL599" t="str">
            <v>報廢9209</v>
          </cell>
        </row>
        <row r="600">
          <cell r="W600">
            <v>5294</v>
          </cell>
          <cell r="AI600">
            <v>-706</v>
          </cell>
          <cell r="AL600" t="str">
            <v>報廢9209</v>
          </cell>
        </row>
        <row r="601">
          <cell r="W601">
            <v>5250</v>
          </cell>
          <cell r="AI601">
            <v>-750</v>
          </cell>
          <cell r="AL601" t="str">
            <v>報廢9209</v>
          </cell>
        </row>
        <row r="602">
          <cell r="W602">
            <v>49958</v>
          </cell>
          <cell r="AI602">
            <v>-4542</v>
          </cell>
          <cell r="AL602" t="str">
            <v>報廢9209</v>
          </cell>
        </row>
        <row r="603">
          <cell r="W603">
            <v>44458</v>
          </cell>
          <cell r="AI603">
            <v>-4042</v>
          </cell>
          <cell r="AL603" t="str">
            <v>報廢9209</v>
          </cell>
        </row>
        <row r="604">
          <cell r="W604">
            <v>32352</v>
          </cell>
          <cell r="AI604">
            <v>-4329</v>
          </cell>
          <cell r="AL604" t="str">
            <v>報廢9209</v>
          </cell>
        </row>
        <row r="605">
          <cell r="W605">
            <v>32352</v>
          </cell>
          <cell r="AI605">
            <v>-4329</v>
          </cell>
          <cell r="AL605" t="str">
            <v>報廢9209</v>
          </cell>
        </row>
        <row r="606">
          <cell r="W606">
            <v>5378</v>
          </cell>
          <cell r="AI606">
            <v>-622</v>
          </cell>
          <cell r="AL606" t="str">
            <v>報廢9209</v>
          </cell>
        </row>
        <row r="607">
          <cell r="W607">
            <v>5294</v>
          </cell>
          <cell r="AI607">
            <v>-706</v>
          </cell>
          <cell r="AL607" t="str">
            <v>報廢9209</v>
          </cell>
        </row>
        <row r="608">
          <cell r="W608">
            <v>5294</v>
          </cell>
          <cell r="AI608">
            <v>-706</v>
          </cell>
          <cell r="AL608" t="str">
            <v>報廢9209</v>
          </cell>
        </row>
        <row r="609">
          <cell r="W609">
            <v>54342</v>
          </cell>
          <cell r="AI609">
            <v>-9801</v>
          </cell>
          <cell r="AL609" t="str">
            <v>報廢9209</v>
          </cell>
        </row>
        <row r="610">
          <cell r="W610">
            <v>93306</v>
          </cell>
          <cell r="AI610">
            <v>-17736</v>
          </cell>
          <cell r="AL610" t="str">
            <v>報廢9209</v>
          </cell>
        </row>
        <row r="611">
          <cell r="W611">
            <v>61632</v>
          </cell>
          <cell r="AI611">
            <v>-9368</v>
          </cell>
          <cell r="AL611" t="str">
            <v>報廢9209</v>
          </cell>
        </row>
        <row r="612">
          <cell r="W612">
            <v>45300</v>
          </cell>
          <cell r="AI612">
            <v>-7308</v>
          </cell>
          <cell r="AL612" t="str">
            <v>報廢9209</v>
          </cell>
        </row>
        <row r="613">
          <cell r="W613">
            <v>10500</v>
          </cell>
          <cell r="AI613">
            <v>-1500</v>
          </cell>
          <cell r="AL613" t="str">
            <v>報廢9209</v>
          </cell>
        </row>
        <row r="614">
          <cell r="W614">
            <v>36750</v>
          </cell>
          <cell r="AI614">
            <v>-5250</v>
          </cell>
          <cell r="AL614" t="str">
            <v>報廢9209</v>
          </cell>
        </row>
        <row r="615">
          <cell r="W615">
            <v>5250</v>
          </cell>
          <cell r="AI615">
            <v>-750</v>
          </cell>
          <cell r="AL615" t="str">
            <v>報廢9209</v>
          </cell>
        </row>
        <row r="616">
          <cell r="W616">
            <v>31125</v>
          </cell>
          <cell r="AI616">
            <v>-4875</v>
          </cell>
          <cell r="AL616" t="str">
            <v>報廢9209</v>
          </cell>
        </row>
        <row r="617">
          <cell r="W617">
            <v>34530</v>
          </cell>
          <cell r="AI617">
            <v>-9670</v>
          </cell>
          <cell r="AL617" t="str">
            <v>報廢9209</v>
          </cell>
        </row>
        <row r="618">
          <cell r="W618">
            <v>5250</v>
          </cell>
          <cell r="AI618">
            <v>-750</v>
          </cell>
          <cell r="AL618" t="str">
            <v>報廢9209</v>
          </cell>
        </row>
        <row r="619">
          <cell r="W619">
            <v>38062</v>
          </cell>
          <cell r="AI619">
            <v>-5438</v>
          </cell>
          <cell r="AL619" t="str">
            <v>報廢9209</v>
          </cell>
        </row>
        <row r="620">
          <cell r="W620">
            <v>36483</v>
          </cell>
          <cell r="AI620">
            <v>-10217</v>
          </cell>
          <cell r="AL620" t="str">
            <v>報廢9209</v>
          </cell>
        </row>
        <row r="621">
          <cell r="W621">
            <v>85071</v>
          </cell>
          <cell r="AI621">
            <v>-16171</v>
          </cell>
          <cell r="AL621" t="str">
            <v>報廢9209</v>
          </cell>
        </row>
        <row r="622">
          <cell r="W622">
            <v>5378</v>
          </cell>
          <cell r="AI622">
            <v>-622</v>
          </cell>
          <cell r="AL622" t="str">
            <v>報廢9209</v>
          </cell>
        </row>
        <row r="623">
          <cell r="W623">
            <v>36750</v>
          </cell>
          <cell r="AI623">
            <v>-5250</v>
          </cell>
          <cell r="AL623" t="str">
            <v>報廢9210</v>
          </cell>
        </row>
        <row r="624">
          <cell r="W624">
            <v>25331</v>
          </cell>
          <cell r="AI624">
            <v>-3166</v>
          </cell>
          <cell r="AL624" t="str">
            <v>報廢9210</v>
          </cell>
        </row>
        <row r="625">
          <cell r="W625">
            <v>25331</v>
          </cell>
          <cell r="AI625">
            <v>-3165</v>
          </cell>
          <cell r="AL625" t="str">
            <v>報廢9210</v>
          </cell>
        </row>
        <row r="626">
          <cell r="W626">
            <v>1964286</v>
          </cell>
          <cell r="AI626">
            <v>-178571</v>
          </cell>
          <cell r="AL626" t="str">
            <v>報廢9210</v>
          </cell>
        </row>
        <row r="627">
          <cell r="W627">
            <v>5500</v>
          </cell>
          <cell r="AI627">
            <v>-500</v>
          </cell>
          <cell r="AL627" t="str">
            <v>報廢9210</v>
          </cell>
        </row>
        <row r="628">
          <cell r="W628">
            <v>5336</v>
          </cell>
          <cell r="AI628">
            <v>-664</v>
          </cell>
          <cell r="AL628" t="str">
            <v>報廢9210</v>
          </cell>
        </row>
        <row r="629">
          <cell r="W629">
            <v>35410</v>
          </cell>
          <cell r="AI629">
            <v>-10526</v>
          </cell>
          <cell r="AL629" t="str">
            <v>報廢9210</v>
          </cell>
        </row>
        <row r="630">
          <cell r="W630">
            <v>61671</v>
          </cell>
          <cell r="AI630">
            <v>-14229</v>
          </cell>
          <cell r="AL630" t="str">
            <v>報廢9210</v>
          </cell>
        </row>
        <row r="631">
          <cell r="W631">
            <v>1348</v>
          </cell>
          <cell r="AI631">
            <v>-402</v>
          </cell>
          <cell r="AL631" t="str">
            <v>報廢9210</v>
          </cell>
        </row>
        <row r="632">
          <cell r="W632">
            <v>2216</v>
          </cell>
          <cell r="AI632">
            <v>-659</v>
          </cell>
          <cell r="AL632" t="str">
            <v>報廢9210</v>
          </cell>
        </row>
        <row r="633">
          <cell r="W633">
            <v>2312</v>
          </cell>
          <cell r="AI633">
            <v>-688</v>
          </cell>
          <cell r="AL633" t="str">
            <v>報廢9210</v>
          </cell>
        </row>
        <row r="634">
          <cell r="W634">
            <v>61670</v>
          </cell>
          <cell r="AI634">
            <v>-19430</v>
          </cell>
          <cell r="AL634" t="str">
            <v>報廢9210</v>
          </cell>
        </row>
        <row r="635">
          <cell r="W635">
            <v>31302</v>
          </cell>
          <cell r="AI635">
            <v>-3369</v>
          </cell>
          <cell r="AL635" t="str">
            <v>報廢9210</v>
          </cell>
        </row>
        <row r="636">
          <cell r="W636">
            <v>5420</v>
          </cell>
          <cell r="AI636">
            <v>-580</v>
          </cell>
          <cell r="AL636" t="str">
            <v>報廢9210</v>
          </cell>
        </row>
        <row r="637">
          <cell r="W637">
            <v>25331</v>
          </cell>
          <cell r="AI637">
            <v>-3165</v>
          </cell>
          <cell r="AL637" t="str">
            <v>報廢9210</v>
          </cell>
        </row>
        <row r="638">
          <cell r="W638">
            <v>20310</v>
          </cell>
          <cell r="AI638">
            <v>-2190</v>
          </cell>
          <cell r="AL638" t="str">
            <v>報廢9210</v>
          </cell>
        </row>
        <row r="639">
          <cell r="W639">
            <v>5420</v>
          </cell>
          <cell r="AI639">
            <v>-580</v>
          </cell>
          <cell r="AL639" t="str">
            <v>報廢9210</v>
          </cell>
        </row>
        <row r="640">
          <cell r="W640">
            <v>4427</v>
          </cell>
          <cell r="AI640">
            <v>-698</v>
          </cell>
          <cell r="AL640" t="str">
            <v>報廢9210</v>
          </cell>
        </row>
        <row r="641">
          <cell r="W641">
            <v>52325</v>
          </cell>
          <cell r="AI641">
            <v>-7475</v>
          </cell>
          <cell r="AL641" t="str">
            <v>報廢9210</v>
          </cell>
        </row>
        <row r="642">
          <cell r="W642">
            <v>32484</v>
          </cell>
          <cell r="AI642">
            <v>-6016</v>
          </cell>
          <cell r="AL642" t="str">
            <v>報廢9210</v>
          </cell>
        </row>
        <row r="643">
          <cell r="W643">
            <v>30100</v>
          </cell>
          <cell r="AI643">
            <v>-4300</v>
          </cell>
          <cell r="AL643" t="str">
            <v>報廢9210</v>
          </cell>
        </row>
        <row r="644">
          <cell r="W644">
            <v>39233</v>
          </cell>
          <cell r="AI644">
            <v>-3567</v>
          </cell>
          <cell r="AL644" t="str">
            <v>報廢9210</v>
          </cell>
        </row>
        <row r="645">
          <cell r="W645">
            <v>35877</v>
          </cell>
          <cell r="AI645">
            <v>-5123</v>
          </cell>
          <cell r="AL645" t="str">
            <v>報廢9210</v>
          </cell>
        </row>
        <row r="646">
          <cell r="W646">
            <v>35877</v>
          </cell>
          <cell r="AI646">
            <v>-5123</v>
          </cell>
          <cell r="AL646" t="str">
            <v>報廢9210</v>
          </cell>
        </row>
        <row r="647">
          <cell r="W647">
            <v>38062</v>
          </cell>
          <cell r="AI647">
            <v>-5438</v>
          </cell>
          <cell r="AL647" t="str">
            <v>報廢9210</v>
          </cell>
        </row>
        <row r="648">
          <cell r="W648">
            <v>48125</v>
          </cell>
          <cell r="AI648">
            <v>-6875</v>
          </cell>
          <cell r="AL648" t="str">
            <v>報廢9210</v>
          </cell>
        </row>
        <row r="649">
          <cell r="W649">
            <v>71750</v>
          </cell>
          <cell r="AI649">
            <v>-10250</v>
          </cell>
          <cell r="AL649" t="str">
            <v>報廢9210</v>
          </cell>
        </row>
        <row r="650">
          <cell r="W650">
            <v>35875</v>
          </cell>
          <cell r="AI650">
            <v>-5125</v>
          </cell>
          <cell r="AL650" t="str">
            <v>報廢9210</v>
          </cell>
        </row>
        <row r="651">
          <cell r="W651">
            <v>33717</v>
          </cell>
          <cell r="AI651">
            <v>-7783</v>
          </cell>
          <cell r="AL651" t="str">
            <v>報廢9210</v>
          </cell>
        </row>
        <row r="652">
          <cell r="W652">
            <v>37842</v>
          </cell>
          <cell r="AI652">
            <v>-5065</v>
          </cell>
          <cell r="AL652" t="str">
            <v>報廢9210</v>
          </cell>
        </row>
        <row r="653">
          <cell r="W653">
            <v>73333</v>
          </cell>
          <cell r="AI653">
            <v>-6667</v>
          </cell>
          <cell r="AL653" t="str">
            <v>報廢9210</v>
          </cell>
        </row>
        <row r="654">
          <cell r="W654">
            <v>32012</v>
          </cell>
          <cell r="AI654">
            <v>-2910</v>
          </cell>
          <cell r="AL654" t="str">
            <v>報廢9210</v>
          </cell>
        </row>
        <row r="655">
          <cell r="W655">
            <v>13383</v>
          </cell>
          <cell r="AI655">
            <v>-1217</v>
          </cell>
          <cell r="AL655" t="str">
            <v>報廢9210</v>
          </cell>
        </row>
        <row r="656">
          <cell r="W656">
            <v>59583</v>
          </cell>
          <cell r="AI656">
            <v>-5417</v>
          </cell>
          <cell r="AL656" t="str">
            <v>報廢9210</v>
          </cell>
        </row>
        <row r="657">
          <cell r="W657">
            <v>17417</v>
          </cell>
          <cell r="AI657">
            <v>-1583</v>
          </cell>
          <cell r="AL657" t="str">
            <v>報廢9210</v>
          </cell>
        </row>
        <row r="658">
          <cell r="W658">
            <v>17417</v>
          </cell>
          <cell r="AI658">
            <v>-1583</v>
          </cell>
          <cell r="AL658" t="str">
            <v>報廢9210</v>
          </cell>
        </row>
        <row r="659">
          <cell r="W659">
            <v>17417</v>
          </cell>
          <cell r="AI659">
            <v>-1583</v>
          </cell>
          <cell r="AL659" t="str">
            <v>報廢9210</v>
          </cell>
        </row>
        <row r="660">
          <cell r="W660">
            <v>17417</v>
          </cell>
          <cell r="AI660">
            <v>-1583</v>
          </cell>
          <cell r="AL660" t="str">
            <v>報廢9210</v>
          </cell>
        </row>
        <row r="661">
          <cell r="W661">
            <v>27555</v>
          </cell>
          <cell r="AI661">
            <v>-4445</v>
          </cell>
          <cell r="AL661" t="str">
            <v>報廢9210</v>
          </cell>
        </row>
        <row r="662">
          <cell r="W662">
            <v>80667</v>
          </cell>
          <cell r="AI662">
            <v>-7333</v>
          </cell>
          <cell r="AL662" t="str">
            <v>報廢9210</v>
          </cell>
        </row>
        <row r="663">
          <cell r="W663">
            <v>80667</v>
          </cell>
          <cell r="AI663">
            <v>-7333</v>
          </cell>
          <cell r="AL663" t="str">
            <v>報廢9210</v>
          </cell>
        </row>
        <row r="664">
          <cell r="W664">
            <v>41250</v>
          </cell>
          <cell r="AI664">
            <v>-3750</v>
          </cell>
          <cell r="AL664" t="str">
            <v>報廢9210</v>
          </cell>
        </row>
        <row r="665">
          <cell r="W665">
            <v>41250</v>
          </cell>
          <cell r="AI665">
            <v>-3750</v>
          </cell>
          <cell r="AL665" t="str">
            <v>報廢9210</v>
          </cell>
        </row>
        <row r="666">
          <cell r="W666">
            <v>41250</v>
          </cell>
          <cell r="AI666">
            <v>-3750</v>
          </cell>
          <cell r="AL666" t="str">
            <v>報廢9210</v>
          </cell>
        </row>
        <row r="667">
          <cell r="W667">
            <v>41250</v>
          </cell>
          <cell r="AI667">
            <v>-3750</v>
          </cell>
          <cell r="AL667" t="str">
            <v>報廢9210</v>
          </cell>
        </row>
        <row r="668">
          <cell r="W668">
            <v>20310</v>
          </cell>
          <cell r="AI668">
            <v>-2190</v>
          </cell>
          <cell r="AL668" t="str">
            <v>報廢9210</v>
          </cell>
        </row>
        <row r="669">
          <cell r="W669">
            <v>4972</v>
          </cell>
          <cell r="AI669">
            <v>-778</v>
          </cell>
          <cell r="AL669" t="str">
            <v>報廢9210</v>
          </cell>
        </row>
        <row r="670">
          <cell r="W670">
            <v>3798</v>
          </cell>
          <cell r="AI670">
            <v>-702</v>
          </cell>
          <cell r="AL670" t="str">
            <v>報廢9210</v>
          </cell>
        </row>
        <row r="671">
          <cell r="W671">
            <v>5215</v>
          </cell>
          <cell r="AI671">
            <v>-1285</v>
          </cell>
          <cell r="AL671" t="str">
            <v>報廢9210</v>
          </cell>
        </row>
        <row r="672">
          <cell r="W672">
            <v>5215</v>
          </cell>
          <cell r="AI672">
            <v>-1285</v>
          </cell>
          <cell r="AL672" t="str">
            <v>報廢9210</v>
          </cell>
        </row>
        <row r="673">
          <cell r="W673">
            <v>5215</v>
          </cell>
          <cell r="AI673">
            <v>-1285</v>
          </cell>
          <cell r="AL673" t="str">
            <v>報廢9210</v>
          </cell>
        </row>
        <row r="674">
          <cell r="W674">
            <v>5215</v>
          </cell>
          <cell r="AI674">
            <v>-1285</v>
          </cell>
          <cell r="AL674" t="str">
            <v>報廢9210</v>
          </cell>
        </row>
        <row r="675">
          <cell r="W675">
            <v>5215</v>
          </cell>
          <cell r="AI675">
            <v>-1285</v>
          </cell>
          <cell r="AL675" t="str">
            <v>報廢9210</v>
          </cell>
        </row>
        <row r="676">
          <cell r="W676">
            <v>5215</v>
          </cell>
          <cell r="AI676">
            <v>-1285</v>
          </cell>
          <cell r="AL676" t="str">
            <v>報廢9210</v>
          </cell>
        </row>
        <row r="677">
          <cell r="W677">
            <v>36787</v>
          </cell>
          <cell r="AI677">
            <v>-7913</v>
          </cell>
          <cell r="AL677" t="str">
            <v>報廢9210</v>
          </cell>
        </row>
        <row r="678">
          <cell r="W678">
            <v>36787</v>
          </cell>
          <cell r="AI678">
            <v>-7913</v>
          </cell>
          <cell r="AL678" t="str">
            <v>報廢9210</v>
          </cell>
        </row>
        <row r="679">
          <cell r="W679">
            <v>35855</v>
          </cell>
          <cell r="AI679">
            <v>-8845</v>
          </cell>
          <cell r="AL679" t="str">
            <v>報廢9210</v>
          </cell>
        </row>
        <row r="680">
          <cell r="W680">
            <v>35855</v>
          </cell>
          <cell r="AI680">
            <v>-8845</v>
          </cell>
          <cell r="AL680" t="str">
            <v>報廢9210</v>
          </cell>
        </row>
        <row r="681">
          <cell r="W681">
            <v>35855</v>
          </cell>
          <cell r="AI681">
            <v>-8845</v>
          </cell>
          <cell r="AL681" t="str">
            <v>報廢9210</v>
          </cell>
        </row>
        <row r="682">
          <cell r="W682">
            <v>35855</v>
          </cell>
          <cell r="AI682">
            <v>-8845</v>
          </cell>
          <cell r="AL682" t="str">
            <v>報廢9210</v>
          </cell>
        </row>
        <row r="683">
          <cell r="W683">
            <v>35855</v>
          </cell>
          <cell r="AI683">
            <v>-8845</v>
          </cell>
          <cell r="AL683" t="str">
            <v>報廢9210</v>
          </cell>
        </row>
        <row r="684">
          <cell r="W684">
            <v>35855</v>
          </cell>
          <cell r="AI684">
            <v>-8845</v>
          </cell>
          <cell r="AL684" t="str">
            <v>報廢9210</v>
          </cell>
        </row>
        <row r="685">
          <cell r="W685">
            <v>32375</v>
          </cell>
          <cell r="AI685">
            <v>-4625</v>
          </cell>
          <cell r="AL685" t="str">
            <v>報廢9210</v>
          </cell>
        </row>
        <row r="686">
          <cell r="W686">
            <v>64167</v>
          </cell>
          <cell r="AI686">
            <v>-5833</v>
          </cell>
          <cell r="AL686" t="str">
            <v>報廢9210</v>
          </cell>
        </row>
        <row r="687">
          <cell r="W687">
            <v>64167</v>
          </cell>
          <cell r="AI687">
            <v>-5833</v>
          </cell>
          <cell r="AL687" t="str">
            <v>報廢9210</v>
          </cell>
        </row>
        <row r="688">
          <cell r="W688">
            <v>64167</v>
          </cell>
          <cell r="AI688">
            <v>-5833</v>
          </cell>
          <cell r="AL688" t="str">
            <v>報廢9210</v>
          </cell>
        </row>
        <row r="689">
          <cell r="W689">
            <v>64167</v>
          </cell>
          <cell r="AI689">
            <v>-5833</v>
          </cell>
          <cell r="AL689" t="str">
            <v>報廢9210</v>
          </cell>
        </row>
        <row r="690">
          <cell r="W690">
            <v>64167</v>
          </cell>
          <cell r="AI690">
            <v>-5833</v>
          </cell>
          <cell r="AL690" t="str">
            <v>報廢9210</v>
          </cell>
        </row>
        <row r="691">
          <cell r="W691">
            <v>31303</v>
          </cell>
          <cell r="AI691">
            <v>-3369</v>
          </cell>
          <cell r="AL691" t="str">
            <v>報廢9210</v>
          </cell>
        </row>
        <row r="692">
          <cell r="W692">
            <v>5420</v>
          </cell>
          <cell r="AI692">
            <v>-580</v>
          </cell>
          <cell r="AL692" t="str">
            <v>報廢9210</v>
          </cell>
        </row>
        <row r="693">
          <cell r="W693">
            <v>5500</v>
          </cell>
          <cell r="AI693">
            <v>-500</v>
          </cell>
          <cell r="AL693" t="str">
            <v>報廢9210</v>
          </cell>
        </row>
        <row r="694">
          <cell r="W694">
            <v>5500</v>
          </cell>
          <cell r="AI694">
            <v>-500</v>
          </cell>
          <cell r="AL694" t="str">
            <v>報廢9210</v>
          </cell>
        </row>
        <row r="695">
          <cell r="W695">
            <v>5500</v>
          </cell>
          <cell r="AI695">
            <v>-500</v>
          </cell>
          <cell r="AL695" t="str">
            <v>報廢9210</v>
          </cell>
        </row>
        <row r="696">
          <cell r="W696">
            <v>37751</v>
          </cell>
          <cell r="AI696">
            <v>-3749</v>
          </cell>
          <cell r="AL696" t="str">
            <v>報廢9210</v>
          </cell>
        </row>
        <row r="697">
          <cell r="W697">
            <v>5420</v>
          </cell>
          <cell r="AI697">
            <v>-580</v>
          </cell>
          <cell r="AL697" t="str">
            <v>報廢9210</v>
          </cell>
        </row>
        <row r="698">
          <cell r="W698">
            <v>5420</v>
          </cell>
          <cell r="AI698">
            <v>-580</v>
          </cell>
          <cell r="AL698" t="str">
            <v>報廢9210</v>
          </cell>
        </row>
        <row r="699">
          <cell r="W699">
            <v>5420</v>
          </cell>
          <cell r="AI699">
            <v>-580</v>
          </cell>
          <cell r="AL699" t="str">
            <v>報廢9210</v>
          </cell>
        </row>
        <row r="700">
          <cell r="W700">
            <v>5420</v>
          </cell>
          <cell r="AI700">
            <v>-580</v>
          </cell>
          <cell r="AL700" t="str">
            <v>報廢9210</v>
          </cell>
        </row>
        <row r="701">
          <cell r="W701">
            <v>5336</v>
          </cell>
          <cell r="AI701">
            <v>-664</v>
          </cell>
          <cell r="AL701" t="str">
            <v>報廢9210</v>
          </cell>
        </row>
        <row r="702">
          <cell r="W702">
            <v>5336</v>
          </cell>
          <cell r="AI702">
            <v>-664</v>
          </cell>
          <cell r="AL702" t="str">
            <v>報廢9210</v>
          </cell>
        </row>
        <row r="703">
          <cell r="W703">
            <v>5336</v>
          </cell>
          <cell r="AI703">
            <v>-664</v>
          </cell>
          <cell r="AL703" t="str">
            <v>報廢9210</v>
          </cell>
        </row>
        <row r="704">
          <cell r="W704">
            <v>5250</v>
          </cell>
          <cell r="AI704">
            <v>-750</v>
          </cell>
          <cell r="AL704" t="str">
            <v>報廢9210</v>
          </cell>
        </row>
        <row r="705">
          <cell r="W705">
            <v>5268</v>
          </cell>
          <cell r="AI705">
            <v>-1232</v>
          </cell>
          <cell r="AL705" t="str">
            <v>報廢9210</v>
          </cell>
        </row>
        <row r="706">
          <cell r="W706">
            <v>31557</v>
          </cell>
          <cell r="AI706">
            <v>-9943</v>
          </cell>
          <cell r="AL706" t="str">
            <v>報廢9210</v>
          </cell>
        </row>
        <row r="707">
          <cell r="W707">
            <v>4943</v>
          </cell>
          <cell r="AI707">
            <v>-1557</v>
          </cell>
          <cell r="AL707" t="str">
            <v>報廢9210</v>
          </cell>
        </row>
        <row r="708">
          <cell r="W708">
            <v>35631</v>
          </cell>
          <cell r="AI708">
            <v>-5416</v>
          </cell>
          <cell r="AL708" t="str">
            <v>報廢9210</v>
          </cell>
        </row>
        <row r="709">
          <cell r="W709">
            <v>33235</v>
          </cell>
          <cell r="AI709">
            <v>-5051</v>
          </cell>
          <cell r="AL709" t="str">
            <v>報廢9210</v>
          </cell>
        </row>
        <row r="710">
          <cell r="W710">
            <v>40950</v>
          </cell>
          <cell r="AI710">
            <v>-5850</v>
          </cell>
          <cell r="AL710" t="str">
            <v>報廢9210</v>
          </cell>
        </row>
        <row r="711">
          <cell r="W711">
            <v>72362</v>
          </cell>
          <cell r="AI711">
            <v>-10338</v>
          </cell>
          <cell r="AL711" t="str">
            <v>報廢9210</v>
          </cell>
        </row>
        <row r="712">
          <cell r="W712">
            <v>72362</v>
          </cell>
          <cell r="AI712">
            <v>-10338</v>
          </cell>
          <cell r="AL712" t="str">
            <v>報廢9210</v>
          </cell>
        </row>
        <row r="713">
          <cell r="W713">
            <v>117687</v>
          </cell>
          <cell r="AI713">
            <v>-16813</v>
          </cell>
          <cell r="AL713" t="str">
            <v>報廢9210</v>
          </cell>
        </row>
        <row r="714">
          <cell r="W714">
            <v>5250</v>
          </cell>
          <cell r="AI714">
            <v>-750</v>
          </cell>
          <cell r="AL714" t="str">
            <v>報廢9210</v>
          </cell>
        </row>
        <row r="715">
          <cell r="W715">
            <v>32607</v>
          </cell>
          <cell r="AI715">
            <v>-4074</v>
          </cell>
          <cell r="AL715" t="str">
            <v>報廢9210</v>
          </cell>
        </row>
        <row r="716">
          <cell r="W716">
            <v>32607</v>
          </cell>
          <cell r="AI716">
            <v>-4074</v>
          </cell>
          <cell r="AL716" t="str">
            <v>報廢9210</v>
          </cell>
        </row>
        <row r="717">
          <cell r="W717">
            <v>32607</v>
          </cell>
          <cell r="AI717">
            <v>-4074</v>
          </cell>
          <cell r="AL717" t="str">
            <v>報廢9210</v>
          </cell>
        </row>
        <row r="718">
          <cell r="W718">
            <v>5420</v>
          </cell>
          <cell r="AI718">
            <v>-580</v>
          </cell>
          <cell r="AL718" t="str">
            <v>報廢9210</v>
          </cell>
        </row>
        <row r="719">
          <cell r="W719">
            <v>5320</v>
          </cell>
          <cell r="AI719">
            <v>-680</v>
          </cell>
          <cell r="AL719" t="str">
            <v>報廢9210</v>
          </cell>
        </row>
        <row r="720">
          <cell r="W720">
            <v>5168</v>
          </cell>
          <cell r="AI720">
            <v>-832</v>
          </cell>
          <cell r="AL720" t="str">
            <v>報廢9210</v>
          </cell>
        </row>
        <row r="721">
          <cell r="W721">
            <v>35307</v>
          </cell>
          <cell r="AI721">
            <v>-5693</v>
          </cell>
          <cell r="AL721" t="str">
            <v>報廢9210</v>
          </cell>
        </row>
        <row r="722">
          <cell r="W722">
            <v>5500</v>
          </cell>
          <cell r="AI722">
            <v>-500</v>
          </cell>
          <cell r="AL722" t="str">
            <v>報廢9210</v>
          </cell>
        </row>
        <row r="723">
          <cell r="W723">
            <v>5500</v>
          </cell>
          <cell r="AI723">
            <v>-500</v>
          </cell>
          <cell r="AL723" t="str">
            <v>報廢9210</v>
          </cell>
        </row>
        <row r="724">
          <cell r="W724">
            <v>5250</v>
          </cell>
          <cell r="AI724">
            <v>-750</v>
          </cell>
          <cell r="AL724" t="str">
            <v>報廢9210</v>
          </cell>
        </row>
        <row r="725">
          <cell r="W725">
            <v>5347</v>
          </cell>
          <cell r="AI725">
            <v>-1153</v>
          </cell>
          <cell r="AL725" t="str">
            <v>報廢9210</v>
          </cell>
        </row>
        <row r="726">
          <cell r="W726">
            <v>34173</v>
          </cell>
          <cell r="AI726">
            <v>-6327</v>
          </cell>
          <cell r="AL726" t="str">
            <v>報廢9210</v>
          </cell>
        </row>
        <row r="727">
          <cell r="W727">
            <v>31557</v>
          </cell>
          <cell r="AI727">
            <v>-9943</v>
          </cell>
          <cell r="AL727" t="str">
            <v>報廢9210</v>
          </cell>
        </row>
        <row r="728">
          <cell r="W728">
            <v>31557</v>
          </cell>
          <cell r="AI728">
            <v>-9943</v>
          </cell>
          <cell r="AL728" t="str">
            <v>報廢9210</v>
          </cell>
        </row>
        <row r="729">
          <cell r="W729">
            <v>31557</v>
          </cell>
          <cell r="AI729">
            <v>-9943</v>
          </cell>
          <cell r="AL729" t="str">
            <v>報廢9210</v>
          </cell>
        </row>
        <row r="730">
          <cell r="W730">
            <v>5472</v>
          </cell>
          <cell r="AI730">
            <v>-1028</v>
          </cell>
          <cell r="AL730" t="str">
            <v>報廢9210</v>
          </cell>
        </row>
        <row r="731">
          <cell r="W731">
            <v>4943</v>
          </cell>
          <cell r="AI731">
            <v>-1557</v>
          </cell>
          <cell r="AL731" t="str">
            <v>報廢9210</v>
          </cell>
        </row>
        <row r="732">
          <cell r="W732">
            <v>4943</v>
          </cell>
          <cell r="AI732">
            <v>-1557</v>
          </cell>
          <cell r="AL732" t="str">
            <v>報廢9210</v>
          </cell>
        </row>
        <row r="733">
          <cell r="W733">
            <v>4943</v>
          </cell>
          <cell r="AI733">
            <v>-1557</v>
          </cell>
          <cell r="AL733" t="str">
            <v>報廢9210</v>
          </cell>
        </row>
        <row r="734">
          <cell r="W734">
            <v>26872</v>
          </cell>
          <cell r="AH734">
            <v>3336</v>
          </cell>
          <cell r="AI734">
            <v>208</v>
          </cell>
          <cell r="AL734" t="str">
            <v>出售9211</v>
          </cell>
        </row>
        <row r="735">
          <cell r="W735">
            <v>26872</v>
          </cell>
          <cell r="AH735">
            <v>3336</v>
          </cell>
          <cell r="AI735">
            <v>208</v>
          </cell>
          <cell r="AL735" t="str">
            <v>出售9211</v>
          </cell>
        </row>
        <row r="736">
          <cell r="W736">
            <v>26872</v>
          </cell>
          <cell r="AH736">
            <v>3336</v>
          </cell>
          <cell r="AI736">
            <v>208</v>
          </cell>
          <cell r="AL736" t="str">
            <v>出售9211</v>
          </cell>
        </row>
        <row r="737">
          <cell r="W737">
            <v>36730</v>
          </cell>
          <cell r="AH737">
            <v>5375</v>
          </cell>
          <cell r="AI737">
            <v>-895</v>
          </cell>
          <cell r="AL737" t="str">
            <v>出售9211</v>
          </cell>
        </row>
        <row r="738">
          <cell r="W738">
            <v>46874</v>
          </cell>
          <cell r="AI738">
            <v>-6697</v>
          </cell>
          <cell r="AL738" t="str">
            <v>報廢9211</v>
          </cell>
        </row>
        <row r="739">
          <cell r="W739">
            <v>5378</v>
          </cell>
          <cell r="AI739">
            <v>-622</v>
          </cell>
          <cell r="AL739" t="str">
            <v>報廢9211</v>
          </cell>
        </row>
        <row r="740">
          <cell r="W740">
            <v>5252</v>
          </cell>
          <cell r="AI740">
            <v>-748</v>
          </cell>
          <cell r="AL740" t="str">
            <v>報廢9211</v>
          </cell>
        </row>
        <row r="741">
          <cell r="W741">
            <v>4485</v>
          </cell>
          <cell r="AI741">
            <v>-640</v>
          </cell>
          <cell r="AL741" t="str">
            <v>報廢9211</v>
          </cell>
        </row>
        <row r="742">
          <cell r="W742">
            <v>86477</v>
          </cell>
          <cell r="AI742">
            <v>-14765</v>
          </cell>
          <cell r="AL742" t="str">
            <v>報廢9211</v>
          </cell>
        </row>
        <row r="743">
          <cell r="W743">
            <v>96926</v>
          </cell>
          <cell r="AI743">
            <v>-11274</v>
          </cell>
          <cell r="AL743" t="str">
            <v>報廢9211</v>
          </cell>
        </row>
        <row r="744">
          <cell r="W744">
            <v>5462</v>
          </cell>
          <cell r="AI744">
            <v>-538</v>
          </cell>
          <cell r="AL744" t="str">
            <v>報廢9211</v>
          </cell>
        </row>
        <row r="745">
          <cell r="W745">
            <v>5462</v>
          </cell>
          <cell r="AI745">
            <v>-538</v>
          </cell>
          <cell r="AL745" t="str">
            <v>報廢9211</v>
          </cell>
        </row>
        <row r="746">
          <cell r="W746">
            <v>31989</v>
          </cell>
          <cell r="AI746">
            <v>-9511</v>
          </cell>
          <cell r="AL746" t="str">
            <v>報廢9211</v>
          </cell>
        </row>
        <row r="747">
          <cell r="W747">
            <v>5250</v>
          </cell>
          <cell r="AI747">
            <v>-750</v>
          </cell>
          <cell r="AL747" t="str">
            <v>報廢9211</v>
          </cell>
        </row>
        <row r="748">
          <cell r="W748">
            <v>5250</v>
          </cell>
          <cell r="AI748">
            <v>-750</v>
          </cell>
          <cell r="AL748" t="str">
            <v>報廢9211</v>
          </cell>
        </row>
        <row r="749">
          <cell r="W749">
            <v>10500</v>
          </cell>
          <cell r="AI749">
            <v>-1500</v>
          </cell>
          <cell r="AL749" t="str">
            <v>報廢9211</v>
          </cell>
        </row>
        <row r="750">
          <cell r="W750">
            <v>140000</v>
          </cell>
          <cell r="AI750">
            <v>-20000</v>
          </cell>
          <cell r="AL750" t="str">
            <v>報廢9211</v>
          </cell>
        </row>
        <row r="751">
          <cell r="W751">
            <v>245296</v>
          </cell>
          <cell r="AI751">
            <v>-22304</v>
          </cell>
          <cell r="AL751" t="str">
            <v>報廢9211</v>
          </cell>
        </row>
        <row r="752">
          <cell r="W752">
            <v>248501</v>
          </cell>
          <cell r="AI752">
            <v>-28899</v>
          </cell>
          <cell r="AL752" t="str">
            <v>報廢9211</v>
          </cell>
        </row>
        <row r="753">
          <cell r="W753">
            <v>288702</v>
          </cell>
          <cell r="AI753">
            <v>-46566</v>
          </cell>
          <cell r="AL753" t="str">
            <v>報廢9211</v>
          </cell>
        </row>
        <row r="754">
          <cell r="W754">
            <v>301414</v>
          </cell>
          <cell r="AI754">
            <v>-48614</v>
          </cell>
          <cell r="AL754" t="str">
            <v>報廢9211</v>
          </cell>
        </row>
        <row r="755">
          <cell r="W755">
            <v>223924</v>
          </cell>
          <cell r="AI755">
            <v>-36116</v>
          </cell>
          <cell r="AL755" t="str">
            <v>報廢9211</v>
          </cell>
        </row>
        <row r="756">
          <cell r="W756">
            <v>279138</v>
          </cell>
          <cell r="AI756">
            <v>-45023</v>
          </cell>
          <cell r="AL756" t="str">
            <v>報廢9211</v>
          </cell>
        </row>
        <row r="757">
          <cell r="W757">
            <v>389907</v>
          </cell>
          <cell r="AI757">
            <v>-62890</v>
          </cell>
          <cell r="AL757" t="str">
            <v>報廢9211</v>
          </cell>
        </row>
        <row r="758">
          <cell r="W758">
            <v>618606</v>
          </cell>
          <cell r="AI758">
            <v>-99774</v>
          </cell>
          <cell r="AL758" t="str">
            <v>報廢9211</v>
          </cell>
        </row>
        <row r="759">
          <cell r="W759">
            <v>179441</v>
          </cell>
          <cell r="AI759">
            <v>-28943</v>
          </cell>
          <cell r="AL759" t="str">
            <v>報廢9211</v>
          </cell>
        </row>
        <row r="760">
          <cell r="W760">
            <v>444196</v>
          </cell>
          <cell r="AI760">
            <v>-71646</v>
          </cell>
          <cell r="AL760" t="str">
            <v>報廢9211</v>
          </cell>
        </row>
        <row r="761">
          <cell r="W761">
            <v>86477</v>
          </cell>
          <cell r="AI761">
            <v>-14765</v>
          </cell>
          <cell r="AL761" t="str">
            <v>報廢9211</v>
          </cell>
        </row>
        <row r="762">
          <cell r="W762">
            <v>89311</v>
          </cell>
          <cell r="AI762">
            <v>-10389</v>
          </cell>
          <cell r="AL762" t="str">
            <v>報廢9211</v>
          </cell>
        </row>
        <row r="763">
          <cell r="W763">
            <v>198224</v>
          </cell>
          <cell r="AI763">
            <v>-31970</v>
          </cell>
          <cell r="AL763" t="str">
            <v>報廢9211</v>
          </cell>
        </row>
        <row r="764">
          <cell r="W764">
            <v>37625</v>
          </cell>
          <cell r="AI764">
            <v>-5375</v>
          </cell>
          <cell r="AL764" t="str">
            <v>報廢9211</v>
          </cell>
        </row>
        <row r="765">
          <cell r="W765">
            <v>36730</v>
          </cell>
          <cell r="AI765">
            <v>-6270</v>
          </cell>
          <cell r="AL765" t="str">
            <v>報廢9211</v>
          </cell>
        </row>
        <row r="766">
          <cell r="W766">
            <v>5500</v>
          </cell>
          <cell r="AI766">
            <v>-500</v>
          </cell>
          <cell r="AL766" t="str">
            <v>報廢9211</v>
          </cell>
        </row>
        <row r="767">
          <cell r="W767">
            <v>4375</v>
          </cell>
          <cell r="AI767">
            <v>-625</v>
          </cell>
          <cell r="AL767" t="str">
            <v>報廢9211</v>
          </cell>
        </row>
        <row r="768">
          <cell r="W768">
            <v>5487</v>
          </cell>
          <cell r="AI768">
            <v>-1013</v>
          </cell>
          <cell r="AL768" t="str">
            <v>報廢9211</v>
          </cell>
        </row>
        <row r="769">
          <cell r="W769">
            <v>5555</v>
          </cell>
          <cell r="AI769">
            <v>-945</v>
          </cell>
          <cell r="AL769" t="str">
            <v>報廢9211</v>
          </cell>
        </row>
        <row r="770">
          <cell r="W770">
            <v>48912</v>
          </cell>
          <cell r="AI770">
            <v>-6988</v>
          </cell>
          <cell r="AL770" t="str">
            <v>報廢9211</v>
          </cell>
        </row>
        <row r="771">
          <cell r="W771">
            <v>4943</v>
          </cell>
          <cell r="AI771">
            <v>-1557</v>
          </cell>
          <cell r="AL771" t="str">
            <v>報廢9211</v>
          </cell>
        </row>
        <row r="772">
          <cell r="W772">
            <v>82250</v>
          </cell>
          <cell r="AI772">
            <v>-11750</v>
          </cell>
          <cell r="AL772" t="str">
            <v>報廢9211</v>
          </cell>
        </row>
        <row r="773">
          <cell r="W773">
            <v>32375</v>
          </cell>
          <cell r="AI773">
            <v>-4625</v>
          </cell>
          <cell r="AL773" t="str">
            <v>報廢9211</v>
          </cell>
        </row>
        <row r="774">
          <cell r="W774">
            <v>10500</v>
          </cell>
          <cell r="AI774">
            <v>-1500</v>
          </cell>
          <cell r="AL774" t="str">
            <v>報廢9211</v>
          </cell>
        </row>
        <row r="775">
          <cell r="W775">
            <v>5250</v>
          </cell>
          <cell r="AI775">
            <v>-750</v>
          </cell>
          <cell r="AL775" t="str">
            <v>報廢9211</v>
          </cell>
        </row>
        <row r="776">
          <cell r="W776">
            <v>5250</v>
          </cell>
          <cell r="AI776">
            <v>-750</v>
          </cell>
          <cell r="AL776" t="str">
            <v>報廢9211</v>
          </cell>
        </row>
        <row r="777">
          <cell r="W777">
            <v>5687</v>
          </cell>
          <cell r="AI777">
            <v>-813</v>
          </cell>
          <cell r="AL777" t="str">
            <v>報廢9211</v>
          </cell>
        </row>
        <row r="778">
          <cell r="W778">
            <v>318500</v>
          </cell>
          <cell r="AI778">
            <v>-45500</v>
          </cell>
          <cell r="AL778" t="str">
            <v>報廢9211</v>
          </cell>
        </row>
        <row r="779">
          <cell r="W779">
            <v>5252</v>
          </cell>
          <cell r="AI779">
            <v>-748</v>
          </cell>
          <cell r="AL779" t="str">
            <v>報廢9211</v>
          </cell>
        </row>
        <row r="780">
          <cell r="W780">
            <v>33360</v>
          </cell>
          <cell r="AI780">
            <v>-9340</v>
          </cell>
          <cell r="AL780" t="str">
            <v>報廢9211</v>
          </cell>
        </row>
        <row r="781">
          <cell r="W781">
            <v>40250</v>
          </cell>
          <cell r="AI781">
            <v>-5750</v>
          </cell>
          <cell r="AL781" t="str">
            <v>報廢9211</v>
          </cell>
        </row>
        <row r="782">
          <cell r="W782">
            <v>40250</v>
          </cell>
          <cell r="AI782">
            <v>-5750</v>
          </cell>
          <cell r="AL782" t="str">
            <v>報廢9211</v>
          </cell>
        </row>
        <row r="783">
          <cell r="W783">
            <v>34149</v>
          </cell>
          <cell r="AI783">
            <v>-7351</v>
          </cell>
          <cell r="AL783" t="str">
            <v>報廢9211</v>
          </cell>
        </row>
        <row r="784">
          <cell r="W784">
            <v>31989</v>
          </cell>
          <cell r="AI784">
            <v>-9511</v>
          </cell>
          <cell r="AL784" t="str">
            <v>報廢9211</v>
          </cell>
        </row>
        <row r="785">
          <cell r="W785">
            <v>31989</v>
          </cell>
          <cell r="AI785">
            <v>-9511</v>
          </cell>
          <cell r="AL785" t="str">
            <v>報廢9211</v>
          </cell>
        </row>
        <row r="786">
          <cell r="W786">
            <v>31989</v>
          </cell>
          <cell r="AI786">
            <v>-9511</v>
          </cell>
          <cell r="AL786" t="str">
            <v>報廢9211</v>
          </cell>
        </row>
        <row r="787">
          <cell r="W787">
            <v>31989</v>
          </cell>
          <cell r="AI787">
            <v>-9511</v>
          </cell>
          <cell r="AL787" t="str">
            <v>報廢9211</v>
          </cell>
        </row>
        <row r="788">
          <cell r="W788">
            <v>31989</v>
          </cell>
          <cell r="AI788">
            <v>-9511</v>
          </cell>
          <cell r="AL788" t="str">
            <v>報廢9211</v>
          </cell>
        </row>
        <row r="789">
          <cell r="W789">
            <v>31989</v>
          </cell>
          <cell r="AI789">
            <v>-9511</v>
          </cell>
          <cell r="AL789" t="str">
            <v>報廢9211</v>
          </cell>
        </row>
        <row r="790">
          <cell r="W790">
            <v>31989</v>
          </cell>
          <cell r="AI790">
            <v>-9511</v>
          </cell>
          <cell r="AL790" t="str">
            <v>報廢9211</v>
          </cell>
        </row>
        <row r="791">
          <cell r="W791">
            <v>31989</v>
          </cell>
          <cell r="AI791">
            <v>-9511</v>
          </cell>
          <cell r="AL791" t="str">
            <v>報廢9211</v>
          </cell>
        </row>
        <row r="792">
          <cell r="W792">
            <v>5250</v>
          </cell>
          <cell r="AI792">
            <v>-750</v>
          </cell>
          <cell r="AL792" t="str">
            <v>報廢9211</v>
          </cell>
        </row>
        <row r="793">
          <cell r="W793">
            <v>5250</v>
          </cell>
          <cell r="AI793">
            <v>-750</v>
          </cell>
          <cell r="AL793" t="str">
            <v>報廢9211</v>
          </cell>
        </row>
        <row r="794">
          <cell r="W794">
            <v>5250</v>
          </cell>
          <cell r="AI794">
            <v>-750</v>
          </cell>
          <cell r="AL794" t="str">
            <v>報廢9211</v>
          </cell>
        </row>
        <row r="795">
          <cell r="W795">
            <v>5250</v>
          </cell>
          <cell r="AI795">
            <v>-750</v>
          </cell>
          <cell r="AL795" t="str">
            <v>報廢9211</v>
          </cell>
        </row>
        <row r="796">
          <cell r="W796">
            <v>5250</v>
          </cell>
          <cell r="AI796">
            <v>-750</v>
          </cell>
          <cell r="AL796" t="str">
            <v>報廢9211</v>
          </cell>
        </row>
        <row r="797">
          <cell r="W797">
            <v>5011</v>
          </cell>
          <cell r="AI797">
            <v>-1489</v>
          </cell>
          <cell r="AL797" t="str">
            <v>報廢9211</v>
          </cell>
        </row>
        <row r="798">
          <cell r="W798">
            <v>5011</v>
          </cell>
          <cell r="AI798">
            <v>-1489</v>
          </cell>
          <cell r="AL798" t="str">
            <v>報廢9211</v>
          </cell>
        </row>
        <row r="799">
          <cell r="W799">
            <v>5011</v>
          </cell>
          <cell r="AI799">
            <v>-1489</v>
          </cell>
          <cell r="AL799" t="str">
            <v>報廢9211</v>
          </cell>
        </row>
        <row r="800">
          <cell r="W800">
            <v>5011</v>
          </cell>
          <cell r="AI800">
            <v>-1489</v>
          </cell>
          <cell r="AL800" t="str">
            <v>報廢9211</v>
          </cell>
        </row>
        <row r="801">
          <cell r="W801">
            <v>5011</v>
          </cell>
          <cell r="AI801">
            <v>-1489</v>
          </cell>
          <cell r="AL801" t="str">
            <v>報廢9211</v>
          </cell>
        </row>
        <row r="802">
          <cell r="W802">
            <v>5011</v>
          </cell>
          <cell r="AI802">
            <v>-1489</v>
          </cell>
          <cell r="AL802" t="str">
            <v>報廢9211</v>
          </cell>
        </row>
        <row r="803">
          <cell r="W803">
            <v>92960</v>
          </cell>
          <cell r="AH803">
            <v>100902</v>
          </cell>
          <cell r="AI803">
            <v>2656</v>
          </cell>
          <cell r="AL803" t="str">
            <v>出售9211</v>
          </cell>
        </row>
        <row r="804">
          <cell r="W804">
            <v>11484</v>
          </cell>
          <cell r="AH804">
            <v>58373</v>
          </cell>
          <cell r="AI804">
            <v>957</v>
          </cell>
          <cell r="AL804" t="str">
            <v>出售9211</v>
          </cell>
        </row>
        <row r="805">
          <cell r="W805">
            <v>13752</v>
          </cell>
          <cell r="AH805">
            <v>69894</v>
          </cell>
          <cell r="AI805">
            <v>1146</v>
          </cell>
          <cell r="AL805" t="str">
            <v>出售9211</v>
          </cell>
        </row>
        <row r="806">
          <cell r="W806">
            <v>17004</v>
          </cell>
          <cell r="AH806">
            <v>86413</v>
          </cell>
          <cell r="AI806">
            <v>1417</v>
          </cell>
          <cell r="AL806" t="str">
            <v>出售9211</v>
          </cell>
        </row>
        <row r="807">
          <cell r="W807">
            <v>10752</v>
          </cell>
          <cell r="AH807">
            <v>54644</v>
          </cell>
          <cell r="AI807">
            <v>896</v>
          </cell>
          <cell r="AL807" t="str">
            <v>出售9211</v>
          </cell>
        </row>
        <row r="808">
          <cell r="W808">
            <v>10752</v>
          </cell>
          <cell r="AH808">
            <v>54644</v>
          </cell>
          <cell r="AI808">
            <v>896</v>
          </cell>
          <cell r="AL808" t="str">
            <v>出售9211</v>
          </cell>
        </row>
        <row r="809">
          <cell r="W809">
            <v>13752</v>
          </cell>
          <cell r="AH809">
            <v>69894</v>
          </cell>
          <cell r="AI809">
            <v>1146</v>
          </cell>
          <cell r="AL809" t="str">
            <v>出售9211</v>
          </cell>
        </row>
        <row r="810">
          <cell r="W810">
            <v>46200</v>
          </cell>
          <cell r="AH810">
            <v>6600</v>
          </cell>
          <cell r="AI810">
            <v>0</v>
          </cell>
          <cell r="AL810" t="str">
            <v>出售9211</v>
          </cell>
        </row>
        <row r="811">
          <cell r="W811">
            <v>36730</v>
          </cell>
          <cell r="AH811">
            <v>6718</v>
          </cell>
          <cell r="AI811">
            <v>448</v>
          </cell>
          <cell r="AL811" t="str">
            <v>出售9211</v>
          </cell>
        </row>
        <row r="812">
          <cell r="W812">
            <v>37455</v>
          </cell>
          <cell r="AH812">
            <v>9731</v>
          </cell>
          <cell r="AI812">
            <v>486</v>
          </cell>
          <cell r="AL812" t="str">
            <v>出售9211</v>
          </cell>
        </row>
        <row r="813">
          <cell r="W813">
            <v>35855</v>
          </cell>
          <cell r="AH813">
            <v>9311</v>
          </cell>
          <cell r="AI813">
            <v>466</v>
          </cell>
          <cell r="AL813" t="str">
            <v>出售9211</v>
          </cell>
        </row>
        <row r="814">
          <cell r="W814">
            <v>36804</v>
          </cell>
          <cell r="AH814">
            <v>12112</v>
          </cell>
          <cell r="AI814">
            <v>516</v>
          </cell>
          <cell r="AL814" t="str">
            <v>出售9211</v>
          </cell>
        </row>
        <row r="815">
          <cell r="W815">
            <v>22464</v>
          </cell>
          <cell r="AH815">
            <v>19880</v>
          </cell>
          <cell r="AI815">
            <v>864</v>
          </cell>
          <cell r="AL815" t="str">
            <v>出售9211</v>
          </cell>
        </row>
        <row r="816">
          <cell r="W816">
            <v>54547</v>
          </cell>
          <cell r="AH816">
            <v>15071</v>
          </cell>
          <cell r="AI816">
            <v>718</v>
          </cell>
          <cell r="AL816" t="str">
            <v>出售9211</v>
          </cell>
        </row>
        <row r="817">
          <cell r="W817">
            <v>3510</v>
          </cell>
          <cell r="AH817">
            <v>3125</v>
          </cell>
          <cell r="AI817">
            <v>135</v>
          </cell>
          <cell r="AL817" t="str">
            <v>出售9211</v>
          </cell>
        </row>
        <row r="818">
          <cell r="W818">
            <v>26814</v>
          </cell>
          <cell r="AH818">
            <v>6530</v>
          </cell>
          <cell r="AI818">
            <v>344</v>
          </cell>
          <cell r="AL818" t="str">
            <v>出售9211</v>
          </cell>
        </row>
        <row r="819">
          <cell r="W819">
            <v>107250</v>
          </cell>
          <cell r="AH819">
            <v>26125</v>
          </cell>
          <cell r="AI819">
            <v>1375</v>
          </cell>
          <cell r="AL819" t="str">
            <v>出售9211</v>
          </cell>
        </row>
        <row r="820">
          <cell r="W820">
            <v>31701</v>
          </cell>
          <cell r="AI820">
            <v>-4528</v>
          </cell>
          <cell r="AL820" t="str">
            <v>報廢9212</v>
          </cell>
        </row>
        <row r="821">
          <cell r="W821">
            <v>37920</v>
          </cell>
          <cell r="AI821">
            <v>-4080</v>
          </cell>
          <cell r="AL821" t="str">
            <v>報廢9212</v>
          </cell>
        </row>
        <row r="822">
          <cell r="W822">
            <v>5420</v>
          </cell>
          <cell r="AI822">
            <v>-580</v>
          </cell>
          <cell r="AL822" t="str">
            <v>報廢9212</v>
          </cell>
        </row>
        <row r="823">
          <cell r="W823">
            <v>15583</v>
          </cell>
          <cell r="AI823">
            <v>-1417</v>
          </cell>
          <cell r="AL823" t="str">
            <v>報廢9212</v>
          </cell>
        </row>
        <row r="824">
          <cell r="W824">
            <v>10500</v>
          </cell>
          <cell r="AI824">
            <v>-1500</v>
          </cell>
          <cell r="AL824" t="str">
            <v>報廢9212</v>
          </cell>
        </row>
        <row r="825">
          <cell r="W825">
            <v>4485</v>
          </cell>
          <cell r="AI825">
            <v>-640</v>
          </cell>
          <cell r="AL825" t="str">
            <v>報廢9212</v>
          </cell>
        </row>
        <row r="826">
          <cell r="W826">
            <v>5500</v>
          </cell>
          <cell r="AI826">
            <v>-500</v>
          </cell>
          <cell r="AL826" t="str">
            <v>報廢9212</v>
          </cell>
        </row>
        <row r="827">
          <cell r="W827">
            <v>5500</v>
          </cell>
          <cell r="AI827">
            <v>-500</v>
          </cell>
          <cell r="AL827" t="str">
            <v>報廢9212</v>
          </cell>
        </row>
        <row r="828">
          <cell r="W828">
            <v>5500</v>
          </cell>
          <cell r="AI828">
            <v>-500</v>
          </cell>
          <cell r="AL828" t="str">
            <v>報廢9212</v>
          </cell>
        </row>
        <row r="829">
          <cell r="W829">
            <v>5500</v>
          </cell>
          <cell r="AI829">
            <v>-500</v>
          </cell>
          <cell r="AL829" t="str">
            <v>報廢9212</v>
          </cell>
        </row>
        <row r="830">
          <cell r="W830">
            <v>5500</v>
          </cell>
          <cell r="AI830">
            <v>-500</v>
          </cell>
          <cell r="AL830" t="str">
            <v>報廢9212</v>
          </cell>
        </row>
        <row r="831">
          <cell r="W831">
            <v>5250</v>
          </cell>
          <cell r="AI831">
            <v>-750</v>
          </cell>
          <cell r="AL831" t="str">
            <v>報廢9212</v>
          </cell>
        </row>
        <row r="832">
          <cell r="W832">
            <v>37178</v>
          </cell>
          <cell r="AI832">
            <v>-5822</v>
          </cell>
          <cell r="AL832" t="str">
            <v>報廢9212</v>
          </cell>
        </row>
        <row r="833">
          <cell r="W833">
            <v>36702</v>
          </cell>
          <cell r="AI833">
            <v>-6798</v>
          </cell>
          <cell r="AL833" t="str">
            <v>報廢9212</v>
          </cell>
        </row>
        <row r="834">
          <cell r="W834">
            <v>36702</v>
          </cell>
          <cell r="AI834">
            <v>-6798</v>
          </cell>
          <cell r="AL834" t="str">
            <v>報廢9212</v>
          </cell>
        </row>
        <row r="835">
          <cell r="W835">
            <v>5500</v>
          </cell>
          <cell r="AI835">
            <v>-500</v>
          </cell>
          <cell r="AL835" t="str">
            <v>報廢9212</v>
          </cell>
        </row>
        <row r="836">
          <cell r="W836">
            <v>5250</v>
          </cell>
          <cell r="AI836">
            <v>-750</v>
          </cell>
          <cell r="AL836" t="str">
            <v>報廢9212</v>
          </cell>
        </row>
        <row r="837">
          <cell r="W837">
            <v>5011</v>
          </cell>
          <cell r="AI837">
            <v>-1489</v>
          </cell>
          <cell r="AL837" t="str">
            <v>報廢9212</v>
          </cell>
        </row>
        <row r="838">
          <cell r="W838">
            <v>1396826</v>
          </cell>
          <cell r="AI838">
            <v>-126984</v>
          </cell>
          <cell r="AL838" t="str">
            <v>報廢9212</v>
          </cell>
        </row>
        <row r="839">
          <cell r="W839">
            <v>38500</v>
          </cell>
          <cell r="AI839">
            <v>-3500</v>
          </cell>
          <cell r="AL839" t="str">
            <v>報廢9212</v>
          </cell>
        </row>
        <row r="840">
          <cell r="W840">
            <v>16500</v>
          </cell>
          <cell r="AI840">
            <v>-1500</v>
          </cell>
          <cell r="AL840" t="str">
            <v>報廢9212</v>
          </cell>
        </row>
        <row r="841">
          <cell r="W841">
            <v>32421</v>
          </cell>
          <cell r="AI841">
            <v>-9079</v>
          </cell>
          <cell r="AL841" t="str">
            <v>報廢9212</v>
          </cell>
        </row>
        <row r="842">
          <cell r="W842">
            <v>5250</v>
          </cell>
          <cell r="AI842">
            <v>-750</v>
          </cell>
          <cell r="AL842" t="str">
            <v>報廢9212</v>
          </cell>
        </row>
        <row r="843">
          <cell r="W843">
            <v>74927</v>
          </cell>
          <cell r="AI843">
            <v>-8073</v>
          </cell>
          <cell r="AL843" t="str">
            <v>報廢9212</v>
          </cell>
        </row>
        <row r="844">
          <cell r="W844">
            <v>12048</v>
          </cell>
          <cell r="AI844">
            <v>-1095</v>
          </cell>
          <cell r="AL844" t="str">
            <v>報廢9212</v>
          </cell>
        </row>
        <row r="845">
          <cell r="W845">
            <v>16151</v>
          </cell>
          <cell r="AI845">
            <v>-1468</v>
          </cell>
          <cell r="AL845" t="str">
            <v>報廢9212</v>
          </cell>
        </row>
        <row r="846">
          <cell r="W846">
            <v>35389</v>
          </cell>
          <cell r="AI846">
            <v>-9311</v>
          </cell>
          <cell r="AL846" t="str">
            <v>報廢9212</v>
          </cell>
        </row>
        <row r="847">
          <cell r="W847">
            <v>32375</v>
          </cell>
          <cell r="AI847">
            <v>-4625</v>
          </cell>
          <cell r="AL847" t="str">
            <v>報廢9212</v>
          </cell>
        </row>
        <row r="848">
          <cell r="W848">
            <v>37178</v>
          </cell>
          <cell r="AI848">
            <v>-5822</v>
          </cell>
          <cell r="AL848" t="str">
            <v>報廢9212</v>
          </cell>
        </row>
        <row r="849">
          <cell r="W849">
            <v>36282</v>
          </cell>
          <cell r="AI849">
            <v>-6718</v>
          </cell>
          <cell r="AL849" t="str">
            <v>報廢9212</v>
          </cell>
        </row>
        <row r="850">
          <cell r="W850">
            <v>5250</v>
          </cell>
          <cell r="AI850">
            <v>-750</v>
          </cell>
          <cell r="AL850" t="str">
            <v>報廢9212</v>
          </cell>
        </row>
        <row r="851">
          <cell r="W851">
            <v>5687</v>
          </cell>
          <cell r="AI851">
            <v>-813</v>
          </cell>
          <cell r="AL851" t="str">
            <v>報廢9212</v>
          </cell>
        </row>
        <row r="852">
          <cell r="W852">
            <v>5623</v>
          </cell>
          <cell r="AI852">
            <v>-877</v>
          </cell>
          <cell r="AL852" t="str">
            <v>報廢9212</v>
          </cell>
        </row>
        <row r="853">
          <cell r="W853">
            <v>5147</v>
          </cell>
          <cell r="AI853">
            <v>-1353</v>
          </cell>
          <cell r="AL853" t="str">
            <v>報廢9212</v>
          </cell>
        </row>
        <row r="854">
          <cell r="W854">
            <v>187500</v>
          </cell>
          <cell r="AI854">
            <v>-62500</v>
          </cell>
          <cell r="AL854" t="str">
            <v>報廢9212</v>
          </cell>
        </row>
        <row r="855">
          <cell r="W855">
            <v>37625</v>
          </cell>
          <cell r="AI855">
            <v>-5375</v>
          </cell>
          <cell r="AL855" t="str">
            <v>報廢9212</v>
          </cell>
        </row>
        <row r="856">
          <cell r="W856">
            <v>46588</v>
          </cell>
          <cell r="AI856">
            <v>-5022</v>
          </cell>
          <cell r="AL856" t="str">
            <v>報廢9212</v>
          </cell>
        </row>
        <row r="857">
          <cell r="W857">
            <v>49000</v>
          </cell>
          <cell r="AI857">
            <v>-7000</v>
          </cell>
          <cell r="AL857" t="str">
            <v>報廢9212</v>
          </cell>
        </row>
        <row r="858">
          <cell r="W858">
            <v>37573</v>
          </cell>
          <cell r="AI858">
            <v>-5367</v>
          </cell>
          <cell r="AL858" t="str">
            <v>報廢9212</v>
          </cell>
        </row>
        <row r="859">
          <cell r="W859">
            <v>5500</v>
          </cell>
          <cell r="AI859">
            <v>-500</v>
          </cell>
          <cell r="AL859" t="str">
            <v>報廢9212</v>
          </cell>
        </row>
        <row r="860">
          <cell r="W860">
            <v>5500</v>
          </cell>
          <cell r="AI860">
            <v>-500</v>
          </cell>
          <cell r="AL860" t="str">
            <v>報廢9212</v>
          </cell>
        </row>
        <row r="861">
          <cell r="W861">
            <v>5500</v>
          </cell>
          <cell r="AI861">
            <v>-500</v>
          </cell>
          <cell r="AL861" t="str">
            <v>報廢9212</v>
          </cell>
        </row>
        <row r="862">
          <cell r="W862">
            <v>5420</v>
          </cell>
          <cell r="AI862">
            <v>-580</v>
          </cell>
          <cell r="AL862" t="str">
            <v>報廢9212</v>
          </cell>
        </row>
        <row r="863">
          <cell r="W863">
            <v>5420</v>
          </cell>
          <cell r="AI863">
            <v>-580</v>
          </cell>
          <cell r="AL863" t="str">
            <v>報廢9212</v>
          </cell>
        </row>
        <row r="864">
          <cell r="W864">
            <v>5336</v>
          </cell>
          <cell r="AI864">
            <v>-664</v>
          </cell>
          <cell r="AL864" t="str">
            <v>報廢9212</v>
          </cell>
        </row>
        <row r="865">
          <cell r="W865">
            <v>5250</v>
          </cell>
          <cell r="AI865">
            <v>-750</v>
          </cell>
          <cell r="AL865" t="str">
            <v>報廢9212</v>
          </cell>
        </row>
        <row r="866">
          <cell r="W866">
            <v>5250</v>
          </cell>
          <cell r="AI866">
            <v>-750</v>
          </cell>
          <cell r="AL866" t="str">
            <v>報廢9212</v>
          </cell>
        </row>
        <row r="867">
          <cell r="W867">
            <v>5250</v>
          </cell>
          <cell r="AI867">
            <v>-750</v>
          </cell>
          <cell r="AL867" t="str">
            <v>報廢9212</v>
          </cell>
        </row>
        <row r="868">
          <cell r="W868">
            <v>5250</v>
          </cell>
          <cell r="AI868">
            <v>-750</v>
          </cell>
          <cell r="AL868" t="str">
            <v>報廢9212</v>
          </cell>
        </row>
        <row r="869">
          <cell r="W869">
            <v>5687</v>
          </cell>
          <cell r="AI869">
            <v>-813</v>
          </cell>
          <cell r="AL869" t="str">
            <v>報廢9212</v>
          </cell>
        </row>
        <row r="870">
          <cell r="W870">
            <v>5487</v>
          </cell>
          <cell r="AI870">
            <v>-1013</v>
          </cell>
          <cell r="AL870" t="str">
            <v>報廢9212</v>
          </cell>
        </row>
        <row r="871">
          <cell r="W871">
            <v>5215</v>
          </cell>
          <cell r="AI871">
            <v>-1285</v>
          </cell>
          <cell r="AL871" t="str">
            <v>報廢9212</v>
          </cell>
        </row>
        <row r="872">
          <cell r="W872">
            <v>5215</v>
          </cell>
          <cell r="AI872">
            <v>-1285</v>
          </cell>
          <cell r="AL872" t="str">
            <v>報廢9212</v>
          </cell>
        </row>
        <row r="873">
          <cell r="W873">
            <v>5215</v>
          </cell>
          <cell r="AI873">
            <v>-1285</v>
          </cell>
          <cell r="AL873" t="str">
            <v>報廢9212</v>
          </cell>
        </row>
        <row r="874">
          <cell r="W874">
            <v>5250</v>
          </cell>
          <cell r="AI874">
            <v>-750</v>
          </cell>
          <cell r="AL874" t="str">
            <v>報廢9212</v>
          </cell>
        </row>
        <row r="875">
          <cell r="W875">
            <v>5500</v>
          </cell>
          <cell r="AI875">
            <v>-500</v>
          </cell>
          <cell r="AL875" t="str">
            <v>報廢9212</v>
          </cell>
        </row>
        <row r="876">
          <cell r="W876">
            <v>5500</v>
          </cell>
          <cell r="AI876">
            <v>-500</v>
          </cell>
          <cell r="AL876" t="str">
            <v>報廢9212</v>
          </cell>
        </row>
        <row r="877">
          <cell r="W877">
            <v>5420</v>
          </cell>
          <cell r="AI877">
            <v>-580</v>
          </cell>
          <cell r="AL877" t="str">
            <v>報廢9212</v>
          </cell>
        </row>
        <row r="878">
          <cell r="W878">
            <v>5252</v>
          </cell>
          <cell r="AI878">
            <v>-748</v>
          </cell>
          <cell r="AL878" t="str">
            <v>報廢9212</v>
          </cell>
        </row>
        <row r="879">
          <cell r="W879">
            <v>5687</v>
          </cell>
          <cell r="AI879">
            <v>-813</v>
          </cell>
          <cell r="AL879" t="str">
            <v>報廢9212</v>
          </cell>
        </row>
        <row r="880">
          <cell r="W880">
            <v>5687</v>
          </cell>
          <cell r="AI880">
            <v>-813</v>
          </cell>
          <cell r="AL880" t="str">
            <v>報廢9212</v>
          </cell>
        </row>
        <row r="881">
          <cell r="W881">
            <v>5687</v>
          </cell>
          <cell r="AI881">
            <v>-813</v>
          </cell>
          <cell r="AL881" t="str">
            <v>報廢9212</v>
          </cell>
        </row>
        <row r="882">
          <cell r="W882">
            <v>5419</v>
          </cell>
          <cell r="AI882">
            <v>-1081</v>
          </cell>
          <cell r="AL882" t="str">
            <v>報廢9212</v>
          </cell>
        </row>
        <row r="883">
          <cell r="W883">
            <v>36162</v>
          </cell>
          <cell r="AI883">
            <v>-4838</v>
          </cell>
          <cell r="AL883" t="str">
            <v>報廢9212</v>
          </cell>
        </row>
        <row r="884">
          <cell r="W884">
            <v>5420</v>
          </cell>
          <cell r="AI884">
            <v>-580</v>
          </cell>
          <cell r="AL884" t="str">
            <v>報廢9212</v>
          </cell>
        </row>
        <row r="885">
          <cell r="W885">
            <v>14667</v>
          </cell>
          <cell r="AI885">
            <v>-1333</v>
          </cell>
          <cell r="AL885" t="str">
            <v>報廢9212</v>
          </cell>
        </row>
        <row r="886">
          <cell r="W886">
            <v>45500</v>
          </cell>
          <cell r="AI886">
            <v>-6500</v>
          </cell>
          <cell r="AL886" t="str">
            <v>報廢9212</v>
          </cell>
        </row>
        <row r="887">
          <cell r="W887">
            <v>18792</v>
          </cell>
          <cell r="AI887">
            <v>-1708</v>
          </cell>
          <cell r="AL887" t="str">
            <v>報廢9212</v>
          </cell>
        </row>
        <row r="888">
          <cell r="W888">
            <v>304516</v>
          </cell>
          <cell r="AI888">
            <v>-27683</v>
          </cell>
          <cell r="AL888" t="str">
            <v>報廢9212</v>
          </cell>
        </row>
        <row r="889">
          <cell r="W889">
            <v>192496</v>
          </cell>
          <cell r="AI889">
            <v>-17504</v>
          </cell>
          <cell r="AL889" t="str">
            <v>報廢9212</v>
          </cell>
        </row>
        <row r="890">
          <cell r="W890">
            <v>320526</v>
          </cell>
          <cell r="AI890">
            <v>-34513</v>
          </cell>
          <cell r="AL890" t="str">
            <v>報廢9212</v>
          </cell>
        </row>
        <row r="891">
          <cell r="W891">
            <v>592410</v>
          </cell>
          <cell r="AI891">
            <v>-63798</v>
          </cell>
          <cell r="AL891" t="str">
            <v>報廢9212</v>
          </cell>
        </row>
        <row r="892">
          <cell r="W892">
            <v>38867</v>
          </cell>
          <cell r="AI892">
            <v>-3533</v>
          </cell>
          <cell r="AL892" t="str">
            <v>報廢9212</v>
          </cell>
        </row>
        <row r="893">
          <cell r="W893">
            <v>33403</v>
          </cell>
          <cell r="AI893">
            <v>-3597</v>
          </cell>
          <cell r="AL893" t="str">
            <v>報廢9212</v>
          </cell>
        </row>
        <row r="894">
          <cell r="W894">
            <v>35210</v>
          </cell>
          <cell r="AI894">
            <v>-3790</v>
          </cell>
          <cell r="AL894" t="str">
            <v>報廢9212</v>
          </cell>
        </row>
        <row r="895">
          <cell r="W895">
            <v>37920</v>
          </cell>
          <cell r="AI895">
            <v>-4080</v>
          </cell>
          <cell r="AL895" t="str">
            <v>報廢9212</v>
          </cell>
        </row>
        <row r="896">
          <cell r="W896">
            <v>37920</v>
          </cell>
          <cell r="AI896">
            <v>-4080</v>
          </cell>
          <cell r="AL896" t="str">
            <v>報廢9212</v>
          </cell>
        </row>
        <row r="897">
          <cell r="W897">
            <v>37920</v>
          </cell>
          <cell r="AI897">
            <v>-4080</v>
          </cell>
          <cell r="AL897" t="str">
            <v>報廢9212</v>
          </cell>
        </row>
        <row r="898">
          <cell r="W898">
            <v>36639</v>
          </cell>
          <cell r="AI898">
            <v>-4261</v>
          </cell>
          <cell r="AL898" t="str">
            <v>報廢9212</v>
          </cell>
        </row>
        <row r="899">
          <cell r="W899">
            <v>46200</v>
          </cell>
          <cell r="AI899">
            <v>-6600</v>
          </cell>
          <cell r="AL899" t="str">
            <v>報廢9212</v>
          </cell>
        </row>
        <row r="900">
          <cell r="W900">
            <v>35000</v>
          </cell>
          <cell r="AI900">
            <v>-5000</v>
          </cell>
          <cell r="AL900" t="str">
            <v>報廢9212</v>
          </cell>
        </row>
        <row r="901">
          <cell r="W901">
            <v>33250</v>
          </cell>
          <cell r="AI901">
            <v>-4750</v>
          </cell>
          <cell r="AL901" t="str">
            <v>報廢9212</v>
          </cell>
        </row>
        <row r="902">
          <cell r="W902">
            <v>37719</v>
          </cell>
          <cell r="AI902">
            <v>-6981</v>
          </cell>
          <cell r="AL902" t="str">
            <v>報廢9212</v>
          </cell>
        </row>
        <row r="903">
          <cell r="W903">
            <v>181650</v>
          </cell>
          <cell r="AI903">
            <v>-25950</v>
          </cell>
          <cell r="AL903" t="str">
            <v>報廢9212</v>
          </cell>
        </row>
        <row r="904">
          <cell r="W904">
            <v>5500</v>
          </cell>
          <cell r="AI904">
            <v>-500</v>
          </cell>
          <cell r="AL904" t="str">
            <v>報廢9212</v>
          </cell>
        </row>
        <row r="905">
          <cell r="W905">
            <v>5420</v>
          </cell>
          <cell r="AI905">
            <v>-580</v>
          </cell>
          <cell r="AL905" t="str">
            <v>報廢9212</v>
          </cell>
        </row>
        <row r="906">
          <cell r="W906">
            <v>5420</v>
          </cell>
          <cell r="AI906">
            <v>-580</v>
          </cell>
          <cell r="AL906" t="str">
            <v>報廢9212</v>
          </cell>
        </row>
        <row r="907">
          <cell r="W907">
            <v>5420</v>
          </cell>
          <cell r="AI907">
            <v>-580</v>
          </cell>
          <cell r="AL907" t="str">
            <v>報廢9212</v>
          </cell>
        </row>
        <row r="908">
          <cell r="W908">
            <v>5250</v>
          </cell>
          <cell r="AI908">
            <v>-750</v>
          </cell>
          <cell r="AL908" t="str">
            <v>報廢9212</v>
          </cell>
        </row>
        <row r="909">
          <cell r="W909">
            <v>5250</v>
          </cell>
          <cell r="AI909">
            <v>-750</v>
          </cell>
          <cell r="AL909" t="str">
            <v>報廢9212</v>
          </cell>
        </row>
        <row r="910">
          <cell r="W910">
            <v>5687</v>
          </cell>
          <cell r="AI910">
            <v>-813</v>
          </cell>
          <cell r="AL910" t="str">
            <v>報廢9212</v>
          </cell>
        </row>
        <row r="911">
          <cell r="W911">
            <v>4047</v>
          </cell>
          <cell r="AI911">
            <v>-578</v>
          </cell>
          <cell r="AL911" t="str">
            <v>報廢9212</v>
          </cell>
        </row>
        <row r="912">
          <cell r="W912">
            <v>5487</v>
          </cell>
          <cell r="AI912">
            <v>-1013</v>
          </cell>
          <cell r="AL912" t="str">
            <v>報廢9212</v>
          </cell>
        </row>
        <row r="913">
          <cell r="W913">
            <v>70894</v>
          </cell>
          <cell r="AI913">
            <v>-11106</v>
          </cell>
          <cell r="AL913" t="str">
            <v>報廢9212</v>
          </cell>
        </row>
        <row r="914">
          <cell r="W914">
            <v>50144</v>
          </cell>
          <cell r="AI914">
            <v>-7856</v>
          </cell>
          <cell r="AL914" t="str">
            <v>報廢9212</v>
          </cell>
        </row>
        <row r="915">
          <cell r="W915">
            <v>66000</v>
          </cell>
          <cell r="AI915">
            <v>-6000</v>
          </cell>
          <cell r="AL915" t="str">
            <v>報廢9212</v>
          </cell>
        </row>
        <row r="916">
          <cell r="W916">
            <v>160413</v>
          </cell>
          <cell r="AI916">
            <v>-14587</v>
          </cell>
          <cell r="AL916" t="str">
            <v>報廢9212</v>
          </cell>
        </row>
        <row r="917">
          <cell r="W917">
            <v>160413</v>
          </cell>
          <cell r="AI917">
            <v>-14587</v>
          </cell>
          <cell r="AL917" t="str">
            <v>報廢9212</v>
          </cell>
        </row>
        <row r="918">
          <cell r="W918">
            <v>220825</v>
          </cell>
          <cell r="AI918">
            <v>-20075</v>
          </cell>
          <cell r="AL918" t="str">
            <v>報廢9212</v>
          </cell>
        </row>
        <row r="919">
          <cell r="W919">
            <v>78942</v>
          </cell>
          <cell r="AI919">
            <v>-12731</v>
          </cell>
          <cell r="AL919" t="str">
            <v>報廢9212</v>
          </cell>
        </row>
        <row r="920">
          <cell r="W920">
            <v>46200</v>
          </cell>
          <cell r="AI920">
            <v>-6600</v>
          </cell>
          <cell r="AL920" t="str">
            <v>報廢9212</v>
          </cell>
        </row>
        <row r="921">
          <cell r="W921">
            <v>5250</v>
          </cell>
          <cell r="AI921">
            <v>-750</v>
          </cell>
          <cell r="AL921" t="str">
            <v>報廢9212</v>
          </cell>
        </row>
        <row r="922">
          <cell r="W922">
            <v>25727</v>
          </cell>
          <cell r="AI922">
            <v>-2769</v>
          </cell>
          <cell r="AL922" t="str">
            <v>報廢9212</v>
          </cell>
        </row>
        <row r="923">
          <cell r="W923">
            <v>25727</v>
          </cell>
          <cell r="AI923">
            <v>-2769</v>
          </cell>
          <cell r="AL923" t="str">
            <v>報廢9212</v>
          </cell>
        </row>
        <row r="924">
          <cell r="W924">
            <v>31783</v>
          </cell>
          <cell r="AI924">
            <v>-2889</v>
          </cell>
          <cell r="AL924" t="str">
            <v>報廢9212</v>
          </cell>
        </row>
        <row r="925">
          <cell r="W925">
            <v>73500</v>
          </cell>
          <cell r="AI925">
            <v>-10500</v>
          </cell>
          <cell r="AL925" t="str">
            <v>報廢9212</v>
          </cell>
        </row>
        <row r="926">
          <cell r="W926">
            <v>36750</v>
          </cell>
          <cell r="AI926">
            <v>-5250</v>
          </cell>
          <cell r="AL926" t="str">
            <v>報廢9212</v>
          </cell>
        </row>
        <row r="927">
          <cell r="W927">
            <v>73500</v>
          </cell>
          <cell r="AI927">
            <v>-10500</v>
          </cell>
          <cell r="AL927" t="str">
            <v>報廢9212</v>
          </cell>
        </row>
        <row r="928">
          <cell r="W928">
            <v>147000</v>
          </cell>
          <cell r="AI928">
            <v>-21000</v>
          </cell>
          <cell r="AL928" t="str">
            <v>報廢9212</v>
          </cell>
        </row>
        <row r="929">
          <cell r="W929">
            <v>45500</v>
          </cell>
          <cell r="AI929">
            <v>-6500</v>
          </cell>
          <cell r="AL929" t="str">
            <v>報廢9212</v>
          </cell>
        </row>
        <row r="930">
          <cell r="W930">
            <v>46152</v>
          </cell>
          <cell r="AI930">
            <v>-6593</v>
          </cell>
          <cell r="AL930" t="str">
            <v>報廢9212</v>
          </cell>
        </row>
        <row r="931">
          <cell r="W931">
            <v>46152</v>
          </cell>
          <cell r="AI931">
            <v>-6593</v>
          </cell>
          <cell r="AL931" t="str">
            <v>報廢9212</v>
          </cell>
        </row>
        <row r="932">
          <cell r="W932">
            <v>5500</v>
          </cell>
          <cell r="AI932">
            <v>-500</v>
          </cell>
          <cell r="AL932" t="str">
            <v>報廢9212</v>
          </cell>
        </row>
        <row r="933">
          <cell r="W933">
            <v>5250</v>
          </cell>
          <cell r="AI933">
            <v>-750</v>
          </cell>
          <cell r="AL933" t="str">
            <v>報廢9212</v>
          </cell>
        </row>
        <row r="934">
          <cell r="W934">
            <v>10500</v>
          </cell>
          <cell r="AI934">
            <v>-1500</v>
          </cell>
          <cell r="AL934" t="str">
            <v>報廢9212</v>
          </cell>
        </row>
        <row r="935">
          <cell r="W935">
            <v>5250</v>
          </cell>
          <cell r="AI935">
            <v>-750</v>
          </cell>
          <cell r="AL935" t="str">
            <v>報廢9212</v>
          </cell>
        </row>
        <row r="936">
          <cell r="W936">
            <v>21000</v>
          </cell>
          <cell r="AI936">
            <v>-3000</v>
          </cell>
          <cell r="AL936" t="str">
            <v>報廢9212</v>
          </cell>
        </row>
        <row r="937">
          <cell r="W937">
            <v>55563</v>
          </cell>
          <cell r="AI937">
            <v>-7937</v>
          </cell>
          <cell r="AL937" t="str">
            <v>報廢9212</v>
          </cell>
        </row>
        <row r="938">
          <cell r="W938">
            <v>25727</v>
          </cell>
          <cell r="AI938">
            <v>-2769</v>
          </cell>
          <cell r="AL938" t="str">
            <v>報廢9212</v>
          </cell>
        </row>
        <row r="939">
          <cell r="W939">
            <v>25727</v>
          </cell>
          <cell r="AI939">
            <v>-2769</v>
          </cell>
          <cell r="AL939" t="str">
            <v>報廢9212</v>
          </cell>
        </row>
        <row r="940">
          <cell r="W940">
            <v>37920</v>
          </cell>
          <cell r="AI940">
            <v>-4080</v>
          </cell>
          <cell r="AL940" t="str">
            <v>報廢9212</v>
          </cell>
        </row>
        <row r="941">
          <cell r="W941">
            <v>33117</v>
          </cell>
          <cell r="AI941">
            <v>-3564</v>
          </cell>
          <cell r="AL941" t="str">
            <v>報廢9212</v>
          </cell>
        </row>
        <row r="942">
          <cell r="W942">
            <v>33117</v>
          </cell>
          <cell r="AI942">
            <v>-3564</v>
          </cell>
          <cell r="AL942" t="str">
            <v>報廢9212</v>
          </cell>
        </row>
        <row r="943">
          <cell r="W943">
            <v>33117</v>
          </cell>
          <cell r="AI943">
            <v>-3564</v>
          </cell>
          <cell r="AL943" t="str">
            <v>報廢9212</v>
          </cell>
        </row>
        <row r="944">
          <cell r="W944">
            <v>33117</v>
          </cell>
          <cell r="AI944">
            <v>-3564</v>
          </cell>
          <cell r="AL944" t="str">
            <v>報廢9212</v>
          </cell>
        </row>
        <row r="945">
          <cell r="W945">
            <v>33117</v>
          </cell>
          <cell r="AI945">
            <v>-3564</v>
          </cell>
          <cell r="AL945" t="str">
            <v>報廢9212</v>
          </cell>
        </row>
        <row r="946">
          <cell r="W946">
            <v>33117</v>
          </cell>
          <cell r="AI946">
            <v>-3564</v>
          </cell>
          <cell r="AL946" t="str">
            <v>報廢9212</v>
          </cell>
        </row>
        <row r="947">
          <cell r="W947">
            <v>33117</v>
          </cell>
          <cell r="AI947">
            <v>-3564</v>
          </cell>
          <cell r="AL947" t="str">
            <v>報廢9212</v>
          </cell>
        </row>
        <row r="948">
          <cell r="W948">
            <v>33117</v>
          </cell>
          <cell r="AI948">
            <v>-3564</v>
          </cell>
          <cell r="AL948" t="str">
            <v>報廢9212</v>
          </cell>
        </row>
        <row r="949">
          <cell r="W949">
            <v>33117</v>
          </cell>
          <cell r="AI949">
            <v>-3564</v>
          </cell>
          <cell r="AL949" t="str">
            <v>報廢9212</v>
          </cell>
        </row>
        <row r="950">
          <cell r="W950">
            <v>37178</v>
          </cell>
          <cell r="AI950">
            <v>-5822</v>
          </cell>
          <cell r="AL950" t="str">
            <v>報廢9212</v>
          </cell>
        </row>
        <row r="951">
          <cell r="W951">
            <v>5420</v>
          </cell>
          <cell r="AI951">
            <v>-580</v>
          </cell>
          <cell r="AL951" t="str">
            <v>報廢9212</v>
          </cell>
        </row>
        <row r="952">
          <cell r="W952">
            <v>5420</v>
          </cell>
          <cell r="AI952">
            <v>-580</v>
          </cell>
          <cell r="AL952" t="str">
            <v>報廢9212</v>
          </cell>
        </row>
        <row r="953">
          <cell r="W953">
            <v>5420</v>
          </cell>
          <cell r="AI953">
            <v>-580</v>
          </cell>
          <cell r="AL953" t="str">
            <v>報廢9212</v>
          </cell>
        </row>
        <row r="954">
          <cell r="W954">
            <v>5420</v>
          </cell>
          <cell r="AI954">
            <v>-580</v>
          </cell>
          <cell r="AL954" t="str">
            <v>報廢9212</v>
          </cell>
        </row>
        <row r="955">
          <cell r="W955">
            <v>5420</v>
          </cell>
          <cell r="AI955">
            <v>-580</v>
          </cell>
          <cell r="AL955" t="str">
            <v>報廢9212</v>
          </cell>
        </row>
        <row r="956">
          <cell r="W956">
            <v>5420</v>
          </cell>
          <cell r="AI956">
            <v>-580</v>
          </cell>
          <cell r="AL956" t="str">
            <v>報廢9212</v>
          </cell>
        </row>
        <row r="957">
          <cell r="W957">
            <v>5420</v>
          </cell>
          <cell r="AI957">
            <v>-580</v>
          </cell>
          <cell r="AL957" t="str">
            <v>報廢9212</v>
          </cell>
        </row>
        <row r="958">
          <cell r="W958">
            <v>5420</v>
          </cell>
          <cell r="AI958">
            <v>-580</v>
          </cell>
          <cell r="AL958" t="str">
            <v>報廢9212</v>
          </cell>
        </row>
        <row r="959">
          <cell r="W959">
            <v>5688</v>
          </cell>
          <cell r="AI959">
            <v>-812</v>
          </cell>
          <cell r="AL959" t="str">
            <v>報廢9212</v>
          </cell>
        </row>
        <row r="960">
          <cell r="W960">
            <v>5623</v>
          </cell>
          <cell r="AI960">
            <v>-877</v>
          </cell>
          <cell r="AL960" t="str">
            <v>報廢9212</v>
          </cell>
        </row>
        <row r="961">
          <cell r="W961">
            <v>5623</v>
          </cell>
          <cell r="AI961">
            <v>-877</v>
          </cell>
          <cell r="AL961" t="str">
            <v>報廢9212</v>
          </cell>
        </row>
        <row r="962">
          <cell r="W962">
            <v>42387</v>
          </cell>
          <cell r="AI962">
            <v>-4565</v>
          </cell>
          <cell r="AL962" t="str">
            <v>報廢9212</v>
          </cell>
        </row>
        <row r="963">
          <cell r="W963">
            <v>43368193</v>
          </cell>
          <cell r="AH963">
            <v>737872</v>
          </cell>
          <cell r="AI963">
            <v>-6686945</v>
          </cell>
          <cell r="AL963" t="str">
            <v/>
          </cell>
        </row>
        <row r="964">
          <cell r="AI964">
            <v>16878</v>
          </cell>
          <cell r="AL964" t="str">
            <v>益-辦公設備</v>
          </cell>
        </row>
        <row r="965">
          <cell r="AI965">
            <v>-6703823</v>
          </cell>
          <cell r="AL965" t="str">
            <v>失-辦公設備</v>
          </cell>
        </row>
        <row r="966">
          <cell r="AI966">
            <v>-6686945</v>
          </cell>
          <cell r="AL966" t="str">
            <v>總計</v>
          </cell>
        </row>
        <row r="967">
          <cell r="AL967" t="str">
            <v/>
          </cell>
        </row>
        <row r="968">
          <cell r="AL968" t="str">
            <v/>
          </cell>
        </row>
        <row r="969">
          <cell r="AL969" t="str">
            <v/>
          </cell>
        </row>
        <row r="970">
          <cell r="W970" t="str">
            <v>處份利益/(損失)</v>
          </cell>
          <cell r="AL970" t="str">
            <v/>
          </cell>
        </row>
        <row r="971">
          <cell r="W971">
            <v>2141</v>
          </cell>
          <cell r="AL971" t="str">
            <v/>
          </cell>
        </row>
        <row r="972">
          <cell r="W972">
            <v>14466</v>
          </cell>
          <cell r="AL972" t="str">
            <v/>
          </cell>
        </row>
        <row r="973">
          <cell r="W973">
            <v>-463482</v>
          </cell>
          <cell r="AL973" t="str">
            <v/>
          </cell>
        </row>
        <row r="974">
          <cell r="W974">
            <v>-6240070</v>
          </cell>
          <cell r="AL974" t="str">
            <v/>
          </cell>
        </row>
        <row r="975">
          <cell r="W975">
            <v>-6686945</v>
          </cell>
          <cell r="AL975" t="str">
            <v/>
          </cell>
        </row>
        <row r="976">
          <cell r="W976">
            <v>0</v>
          </cell>
          <cell r="AL976" t="str">
            <v/>
          </cell>
        </row>
        <row r="977">
          <cell r="AL977" t="str">
            <v/>
          </cell>
        </row>
        <row r="978">
          <cell r="AL978" t="str">
            <v/>
          </cell>
        </row>
        <row r="979">
          <cell r="AL979" t="str">
            <v/>
          </cell>
        </row>
        <row r="980">
          <cell r="AL980" t="str">
            <v/>
          </cell>
        </row>
        <row r="981">
          <cell r="AL981" t="str">
            <v/>
          </cell>
        </row>
        <row r="982">
          <cell r="AL982" t="str">
            <v/>
          </cell>
        </row>
        <row r="983">
          <cell r="AL983" t="str">
            <v/>
          </cell>
        </row>
        <row r="984">
          <cell r="AL984" t="str">
            <v/>
          </cell>
        </row>
        <row r="985">
          <cell r="AL985" t="str">
            <v/>
          </cell>
        </row>
        <row r="986">
          <cell r="AL986" t="str">
            <v/>
          </cell>
        </row>
        <row r="987">
          <cell r="AL987" t="str">
            <v/>
          </cell>
        </row>
        <row r="988">
          <cell r="AL988" t="str">
            <v/>
          </cell>
        </row>
        <row r="989">
          <cell r="AL989" t="str">
            <v/>
          </cell>
        </row>
        <row r="990">
          <cell r="AL990" t="str">
            <v/>
          </cell>
        </row>
        <row r="991">
          <cell r="AL991" t="str">
            <v/>
          </cell>
        </row>
        <row r="992">
          <cell r="AL992" t="str">
            <v/>
          </cell>
        </row>
        <row r="993">
          <cell r="AL993" t="str">
            <v/>
          </cell>
        </row>
        <row r="994">
          <cell r="AL994" t="str">
            <v/>
          </cell>
        </row>
        <row r="995">
          <cell r="AL995" t="str">
            <v/>
          </cell>
        </row>
        <row r="996">
          <cell r="AL996" t="str">
            <v/>
          </cell>
        </row>
        <row r="997">
          <cell r="AL997" t="str">
            <v/>
          </cell>
        </row>
        <row r="998">
          <cell r="AL998" t="str">
            <v/>
          </cell>
        </row>
        <row r="999">
          <cell r="AL999" t="str">
            <v/>
          </cell>
        </row>
        <row r="1000">
          <cell r="AL1000" t="str">
            <v/>
          </cell>
        </row>
        <row r="1001">
          <cell r="AL1001" t="str">
            <v/>
          </cell>
        </row>
        <row r="1002">
          <cell r="AL1002" t="str">
            <v/>
          </cell>
        </row>
        <row r="1003">
          <cell r="W1003">
            <v>43368193</v>
          </cell>
          <cell r="AH1003">
            <v>737872</v>
          </cell>
          <cell r="AI1003">
            <v>-6686945</v>
          </cell>
          <cell r="AL1003" t="str">
            <v/>
          </cell>
        </row>
        <row r="1004">
          <cell r="AI1004">
            <v>16878</v>
          </cell>
          <cell r="AL1004" t="str">
            <v/>
          </cell>
        </row>
        <row r="1005">
          <cell r="AI1005">
            <v>-5894404</v>
          </cell>
          <cell r="AL1005" t="str">
            <v/>
          </cell>
        </row>
        <row r="1006">
          <cell r="AI1006">
            <v>-5877526</v>
          </cell>
          <cell r="AL1006" t="str">
            <v/>
          </cell>
        </row>
        <row r="1007">
          <cell r="AL1007" t="str">
            <v/>
          </cell>
        </row>
        <row r="1008">
          <cell r="AL1008" t="str">
            <v/>
          </cell>
        </row>
        <row r="1009">
          <cell r="AL1009" t="str">
            <v/>
          </cell>
        </row>
        <row r="1010">
          <cell r="W1010" t="str">
            <v>損益</v>
          </cell>
          <cell r="AL1010" t="str">
            <v/>
          </cell>
        </row>
        <row r="1011">
          <cell r="W1011">
            <v>2141</v>
          </cell>
          <cell r="AL1011" t="str">
            <v/>
          </cell>
        </row>
        <row r="1012">
          <cell r="W1012">
            <v>2141</v>
          </cell>
          <cell r="AL1012" t="str">
            <v/>
          </cell>
        </row>
        <row r="1013">
          <cell r="W1013">
            <v>-463482</v>
          </cell>
          <cell r="AL1013" t="str">
            <v/>
          </cell>
        </row>
        <row r="1014">
          <cell r="W1014">
            <v>-5430651</v>
          </cell>
          <cell r="AL1014" t="str">
            <v/>
          </cell>
        </row>
        <row r="1015">
          <cell r="AL1015" t="str">
            <v/>
          </cell>
        </row>
        <row r="1016">
          <cell r="W1016" t="e">
            <v>#REF!</v>
          </cell>
          <cell r="AL1016" t="str">
            <v/>
          </cell>
        </row>
        <row r="1017">
          <cell r="AL1017" t="str">
            <v/>
          </cell>
        </row>
        <row r="1018">
          <cell r="AL1018" t="str">
            <v/>
          </cell>
        </row>
        <row r="1019">
          <cell r="AL1019" t="str">
            <v/>
          </cell>
        </row>
        <row r="1020">
          <cell r="AL1020" t="str">
            <v/>
          </cell>
        </row>
        <row r="1021">
          <cell r="AL1021" t="str">
            <v/>
          </cell>
        </row>
        <row r="1022">
          <cell r="AL1022" t="str">
            <v/>
          </cell>
        </row>
        <row r="1023">
          <cell r="AL1023" t="str">
            <v/>
          </cell>
        </row>
        <row r="1024">
          <cell r="AL1024" t="str">
            <v/>
          </cell>
        </row>
        <row r="1025">
          <cell r="AL1025" t="str">
            <v/>
          </cell>
        </row>
        <row r="1026">
          <cell r="AL1026" t="str">
            <v/>
          </cell>
        </row>
        <row r="1027">
          <cell r="AL1027" t="str">
            <v/>
          </cell>
        </row>
        <row r="1028">
          <cell r="AL1028" t="str">
            <v/>
          </cell>
        </row>
        <row r="1029">
          <cell r="AL1029" t="str">
            <v/>
          </cell>
        </row>
        <row r="1030">
          <cell r="AL1030" t="str">
            <v/>
          </cell>
        </row>
        <row r="1031">
          <cell r="AL1031" t="str">
            <v/>
          </cell>
        </row>
        <row r="1032">
          <cell r="AL1032" t="str">
            <v/>
          </cell>
        </row>
        <row r="1033">
          <cell r="AL1033" t="str">
            <v/>
          </cell>
        </row>
        <row r="1034">
          <cell r="AL1034" t="str">
            <v/>
          </cell>
        </row>
        <row r="1035">
          <cell r="AL1035" t="str">
            <v/>
          </cell>
        </row>
        <row r="1036">
          <cell r="AL1036" t="str">
            <v/>
          </cell>
        </row>
        <row r="1037">
          <cell r="AL1037" t="str">
            <v/>
          </cell>
        </row>
        <row r="1038">
          <cell r="AL1038" t="str">
            <v/>
          </cell>
        </row>
        <row r="1039">
          <cell r="AL1039" t="str">
            <v/>
          </cell>
        </row>
        <row r="1040">
          <cell r="AL1040" t="str">
            <v/>
          </cell>
        </row>
        <row r="1041">
          <cell r="AL1041" t="str">
            <v/>
          </cell>
        </row>
        <row r="1042">
          <cell r="AL1042" t="str">
            <v/>
          </cell>
        </row>
        <row r="1043">
          <cell r="AL1043" t="str">
            <v/>
          </cell>
        </row>
        <row r="1044">
          <cell r="AL1044" t="str">
            <v/>
          </cell>
        </row>
        <row r="1045">
          <cell r="AL1045" t="str">
            <v/>
          </cell>
        </row>
        <row r="1046">
          <cell r="AL1046" t="str">
            <v/>
          </cell>
        </row>
        <row r="1047">
          <cell r="AL1047" t="str">
            <v/>
          </cell>
        </row>
        <row r="1048">
          <cell r="AL1048" t="str">
            <v/>
          </cell>
        </row>
        <row r="1049">
          <cell r="AL1049" t="str">
            <v/>
          </cell>
        </row>
        <row r="1050">
          <cell r="AL1050" t="str">
            <v/>
          </cell>
        </row>
        <row r="1051">
          <cell r="AL1051" t="str">
            <v/>
          </cell>
        </row>
        <row r="1052">
          <cell r="AL1052" t="str">
            <v/>
          </cell>
        </row>
        <row r="1053">
          <cell r="AL1053" t="str">
            <v/>
          </cell>
        </row>
        <row r="1054">
          <cell r="AL1054" t="str">
            <v/>
          </cell>
        </row>
        <row r="1055">
          <cell r="AL1055" t="str">
            <v/>
          </cell>
        </row>
        <row r="1056">
          <cell r="AL1056" t="str">
            <v/>
          </cell>
        </row>
        <row r="1057">
          <cell r="AL1057" t="str">
            <v/>
          </cell>
        </row>
        <row r="1058">
          <cell r="AL1058" t="str">
            <v/>
          </cell>
        </row>
        <row r="1059">
          <cell r="AL1059" t="str">
            <v/>
          </cell>
        </row>
        <row r="1060">
          <cell r="AL1060" t="str">
            <v/>
          </cell>
        </row>
        <row r="1061">
          <cell r="AL1061" t="str">
            <v/>
          </cell>
        </row>
        <row r="1062">
          <cell r="AL1062" t="str">
            <v/>
          </cell>
        </row>
        <row r="1063">
          <cell r="AL1063" t="str">
            <v/>
          </cell>
        </row>
        <row r="1064">
          <cell r="AL1064" t="str">
            <v/>
          </cell>
        </row>
        <row r="1065">
          <cell r="AL1065" t="str">
            <v/>
          </cell>
        </row>
        <row r="1066">
          <cell r="AL1066" t="str">
            <v/>
          </cell>
        </row>
        <row r="1067">
          <cell r="AL1067" t="str">
            <v/>
          </cell>
        </row>
        <row r="1068">
          <cell r="AL1068" t="str">
            <v/>
          </cell>
        </row>
        <row r="1069">
          <cell r="AL1069" t="str">
            <v/>
          </cell>
        </row>
        <row r="1070">
          <cell r="AL1070" t="str">
            <v/>
          </cell>
        </row>
        <row r="1071">
          <cell r="AL1071" t="str">
            <v/>
          </cell>
        </row>
        <row r="1072">
          <cell r="AL1072" t="str">
            <v/>
          </cell>
        </row>
        <row r="1073">
          <cell r="AL1073" t="str">
            <v/>
          </cell>
        </row>
        <row r="1074">
          <cell r="AL1074" t="str">
            <v/>
          </cell>
        </row>
        <row r="1075">
          <cell r="AL1075" t="str">
            <v/>
          </cell>
        </row>
        <row r="1076">
          <cell r="AL1076" t="str">
            <v/>
          </cell>
        </row>
        <row r="1077">
          <cell r="AL1077" t="str">
            <v/>
          </cell>
        </row>
        <row r="1078">
          <cell r="AL1078" t="str">
            <v/>
          </cell>
        </row>
        <row r="1079">
          <cell r="AL1079" t="str">
            <v/>
          </cell>
        </row>
        <row r="1080">
          <cell r="AL1080" t="str">
            <v/>
          </cell>
        </row>
        <row r="1081">
          <cell r="AL1081" t="str">
            <v/>
          </cell>
        </row>
        <row r="1082">
          <cell r="AL1082" t="str">
            <v/>
          </cell>
        </row>
        <row r="1083">
          <cell r="AL1083" t="str">
            <v/>
          </cell>
        </row>
        <row r="1084">
          <cell r="AL1084" t="str">
            <v/>
          </cell>
        </row>
        <row r="1085">
          <cell r="AL1085" t="str">
            <v/>
          </cell>
        </row>
        <row r="1086">
          <cell r="AL1086" t="str">
            <v/>
          </cell>
        </row>
        <row r="1087">
          <cell r="AL1087" t="str">
            <v/>
          </cell>
        </row>
        <row r="1088">
          <cell r="AL1088" t="str">
            <v/>
          </cell>
        </row>
        <row r="1089">
          <cell r="AL1089" t="str">
            <v/>
          </cell>
        </row>
        <row r="1090">
          <cell r="AL1090" t="str">
            <v/>
          </cell>
        </row>
        <row r="1091">
          <cell r="AL1091" t="str">
            <v/>
          </cell>
        </row>
        <row r="1092">
          <cell r="AL1092" t="str">
            <v/>
          </cell>
        </row>
        <row r="1093">
          <cell r="AL1093" t="str">
            <v/>
          </cell>
        </row>
        <row r="1094">
          <cell r="AL1094" t="str">
            <v/>
          </cell>
        </row>
        <row r="1095">
          <cell r="AL1095" t="str">
            <v/>
          </cell>
        </row>
        <row r="1096">
          <cell r="AL1096" t="str">
            <v/>
          </cell>
        </row>
        <row r="1097">
          <cell r="AL1097" t="str">
            <v/>
          </cell>
        </row>
        <row r="1098">
          <cell r="AL1098" t="str">
            <v/>
          </cell>
        </row>
        <row r="1099">
          <cell r="AL1099" t="str">
            <v/>
          </cell>
        </row>
        <row r="1100">
          <cell r="AL1100" t="str">
            <v/>
          </cell>
        </row>
        <row r="1101">
          <cell r="AL1101" t="str">
            <v/>
          </cell>
        </row>
        <row r="1102">
          <cell r="AL1102" t="str">
            <v/>
          </cell>
        </row>
        <row r="1103">
          <cell r="AL1103" t="str">
            <v/>
          </cell>
        </row>
        <row r="1104">
          <cell r="AL1104" t="str">
            <v/>
          </cell>
        </row>
        <row r="1105">
          <cell r="AL1105" t="str">
            <v/>
          </cell>
        </row>
        <row r="1106">
          <cell r="AL1106" t="str">
            <v/>
          </cell>
        </row>
        <row r="1107">
          <cell r="AL1107" t="str">
            <v/>
          </cell>
        </row>
        <row r="1108">
          <cell r="AL1108" t="str">
            <v/>
          </cell>
        </row>
        <row r="1109">
          <cell r="AL1109" t="str">
            <v/>
          </cell>
        </row>
        <row r="1110">
          <cell r="AL1110" t="str">
            <v/>
          </cell>
        </row>
        <row r="1111">
          <cell r="AL1111" t="str">
            <v/>
          </cell>
        </row>
        <row r="1112">
          <cell r="AL1112" t="str">
            <v/>
          </cell>
        </row>
        <row r="1113">
          <cell r="AL1113" t="str">
            <v/>
          </cell>
        </row>
        <row r="1114">
          <cell r="AL1114" t="str">
            <v/>
          </cell>
        </row>
        <row r="1115">
          <cell r="AL1115" t="str">
            <v/>
          </cell>
        </row>
        <row r="1116">
          <cell r="AL1116" t="str">
            <v/>
          </cell>
        </row>
        <row r="1117">
          <cell r="AL1117" t="str">
            <v/>
          </cell>
        </row>
        <row r="1118">
          <cell r="AL1118" t="str">
            <v/>
          </cell>
        </row>
        <row r="1119">
          <cell r="AL1119" t="str">
            <v/>
          </cell>
        </row>
        <row r="1120">
          <cell r="AL1120" t="str">
            <v/>
          </cell>
        </row>
        <row r="1121">
          <cell r="AL1121" t="str">
            <v/>
          </cell>
        </row>
        <row r="1122">
          <cell r="AL1122" t="str">
            <v/>
          </cell>
        </row>
        <row r="1123">
          <cell r="AL1123" t="str">
            <v/>
          </cell>
        </row>
        <row r="1124">
          <cell r="AL1124" t="str">
            <v/>
          </cell>
        </row>
        <row r="1125">
          <cell r="AL1125" t="str">
            <v/>
          </cell>
        </row>
        <row r="1126">
          <cell r="AL1126" t="str">
            <v/>
          </cell>
        </row>
        <row r="1127">
          <cell r="AL1127" t="str">
            <v/>
          </cell>
        </row>
        <row r="1128">
          <cell r="AL1128" t="str">
            <v/>
          </cell>
        </row>
        <row r="1129">
          <cell r="AL1129" t="str">
            <v/>
          </cell>
        </row>
        <row r="1130">
          <cell r="AL1130" t="str">
            <v/>
          </cell>
        </row>
        <row r="1131">
          <cell r="AL1131" t="str">
            <v/>
          </cell>
        </row>
        <row r="1132">
          <cell r="AL1132" t="str">
            <v/>
          </cell>
        </row>
        <row r="1133">
          <cell r="AL1133" t="str">
            <v/>
          </cell>
        </row>
        <row r="1134">
          <cell r="AL1134" t="str">
            <v/>
          </cell>
        </row>
        <row r="1135">
          <cell r="AL1135" t="str">
            <v/>
          </cell>
        </row>
        <row r="1136">
          <cell r="AL1136" t="str">
            <v/>
          </cell>
        </row>
        <row r="1137">
          <cell r="AL1137" t="str">
            <v/>
          </cell>
        </row>
        <row r="1138">
          <cell r="AL1138" t="str">
            <v/>
          </cell>
        </row>
        <row r="1139">
          <cell r="AL1139" t="str">
            <v/>
          </cell>
        </row>
        <row r="1140">
          <cell r="AL1140" t="str">
            <v/>
          </cell>
        </row>
        <row r="1141">
          <cell r="AL1141" t="str">
            <v/>
          </cell>
        </row>
        <row r="1142">
          <cell r="AL1142" t="str">
            <v/>
          </cell>
        </row>
        <row r="1143">
          <cell r="AL1143" t="str">
            <v/>
          </cell>
        </row>
        <row r="1144">
          <cell r="AL1144" t="str">
            <v/>
          </cell>
        </row>
        <row r="1145">
          <cell r="AL1145" t="str">
            <v/>
          </cell>
        </row>
        <row r="1146">
          <cell r="AL1146" t="str">
            <v/>
          </cell>
        </row>
        <row r="1147">
          <cell r="AL1147" t="str">
            <v/>
          </cell>
        </row>
        <row r="1148">
          <cell r="AL1148" t="str">
            <v/>
          </cell>
        </row>
        <row r="1149">
          <cell r="AL1149" t="str">
            <v/>
          </cell>
        </row>
        <row r="1150">
          <cell r="AL1150" t="str">
            <v/>
          </cell>
        </row>
        <row r="1151">
          <cell r="AL1151" t="str">
            <v/>
          </cell>
        </row>
        <row r="1152">
          <cell r="AL1152" t="str">
            <v/>
          </cell>
        </row>
        <row r="1153">
          <cell r="AL1153" t="str">
            <v/>
          </cell>
        </row>
        <row r="1154">
          <cell r="AL1154" t="str">
            <v/>
          </cell>
        </row>
        <row r="1155">
          <cell r="AL1155" t="str">
            <v/>
          </cell>
        </row>
        <row r="1156">
          <cell r="AL1156" t="str">
            <v/>
          </cell>
        </row>
        <row r="1157">
          <cell r="AL1157" t="str">
            <v/>
          </cell>
        </row>
        <row r="1158">
          <cell r="AL1158" t="str">
            <v/>
          </cell>
        </row>
        <row r="1159">
          <cell r="AL1159" t="str">
            <v/>
          </cell>
        </row>
        <row r="1160">
          <cell r="AL1160" t="str">
            <v/>
          </cell>
        </row>
        <row r="1161">
          <cell r="AL1161" t="str">
            <v/>
          </cell>
        </row>
        <row r="1162">
          <cell r="AL1162" t="str">
            <v/>
          </cell>
        </row>
        <row r="1163">
          <cell r="AL1163" t="str">
            <v/>
          </cell>
        </row>
        <row r="1164">
          <cell r="AL1164" t="str">
            <v/>
          </cell>
        </row>
        <row r="1165">
          <cell r="AL1165" t="str">
            <v/>
          </cell>
        </row>
        <row r="1166">
          <cell r="AL1166" t="str">
            <v/>
          </cell>
        </row>
        <row r="1167">
          <cell r="AL1167" t="str">
            <v/>
          </cell>
        </row>
        <row r="1168">
          <cell r="AL1168" t="str">
            <v/>
          </cell>
        </row>
        <row r="1169">
          <cell r="AL1169" t="str">
            <v/>
          </cell>
        </row>
        <row r="1170">
          <cell r="AL1170" t="str">
            <v/>
          </cell>
        </row>
        <row r="1171">
          <cell r="AL1171" t="str">
            <v/>
          </cell>
        </row>
        <row r="1172">
          <cell r="AL1172" t="str">
            <v/>
          </cell>
        </row>
        <row r="1173">
          <cell r="AL1173" t="str">
            <v/>
          </cell>
        </row>
        <row r="1174">
          <cell r="AL1174" t="str">
            <v/>
          </cell>
        </row>
        <row r="1175">
          <cell r="AL1175" t="str">
            <v/>
          </cell>
        </row>
        <row r="1176">
          <cell r="AL1176" t="str">
            <v/>
          </cell>
        </row>
        <row r="1177">
          <cell r="AL1177" t="str">
            <v/>
          </cell>
        </row>
        <row r="1178">
          <cell r="AL1178" t="str">
            <v/>
          </cell>
        </row>
        <row r="1179">
          <cell r="AL1179" t="str">
            <v/>
          </cell>
        </row>
        <row r="1180">
          <cell r="AL1180" t="str">
            <v/>
          </cell>
        </row>
        <row r="1181">
          <cell r="AL1181" t="str">
            <v/>
          </cell>
        </row>
        <row r="1182">
          <cell r="AL1182" t="str">
            <v/>
          </cell>
        </row>
        <row r="1183">
          <cell r="AL1183" t="str">
            <v/>
          </cell>
        </row>
        <row r="1184">
          <cell r="AL1184" t="str">
            <v/>
          </cell>
        </row>
        <row r="1185">
          <cell r="AL1185" t="str">
            <v/>
          </cell>
        </row>
        <row r="1186">
          <cell r="AL1186" t="str">
            <v/>
          </cell>
        </row>
        <row r="1187">
          <cell r="AL1187" t="str">
            <v/>
          </cell>
        </row>
        <row r="1188">
          <cell r="AL1188" t="str">
            <v/>
          </cell>
        </row>
        <row r="1189">
          <cell r="AL1189" t="str">
            <v/>
          </cell>
        </row>
        <row r="1190">
          <cell r="AL1190" t="str">
            <v/>
          </cell>
        </row>
        <row r="1191">
          <cell r="AL1191" t="str">
            <v/>
          </cell>
        </row>
        <row r="1192">
          <cell r="AL1192" t="str">
            <v/>
          </cell>
        </row>
        <row r="1193">
          <cell r="AL1193" t="str">
            <v/>
          </cell>
        </row>
        <row r="1194">
          <cell r="AL1194" t="str">
            <v/>
          </cell>
        </row>
        <row r="1195">
          <cell r="AL1195" t="str">
            <v/>
          </cell>
        </row>
        <row r="1196">
          <cell r="AL1196" t="str">
            <v/>
          </cell>
        </row>
        <row r="1197">
          <cell r="AL1197" t="str">
            <v/>
          </cell>
        </row>
        <row r="1198">
          <cell r="AL1198" t="str">
            <v/>
          </cell>
        </row>
        <row r="1199">
          <cell r="AL1199" t="str">
            <v/>
          </cell>
        </row>
        <row r="1200">
          <cell r="AL1200" t="str">
            <v/>
          </cell>
        </row>
        <row r="1201">
          <cell r="AL1201" t="str">
            <v/>
          </cell>
        </row>
        <row r="1202">
          <cell r="AL1202" t="str">
            <v/>
          </cell>
        </row>
        <row r="1203">
          <cell r="AL1203" t="str">
            <v/>
          </cell>
        </row>
        <row r="1204">
          <cell r="AL1204" t="str">
            <v/>
          </cell>
        </row>
        <row r="1205">
          <cell r="AL1205" t="str">
            <v/>
          </cell>
        </row>
        <row r="1206">
          <cell r="AL1206" t="str">
            <v/>
          </cell>
        </row>
        <row r="1207">
          <cell r="AL1207" t="str">
            <v/>
          </cell>
        </row>
        <row r="1208">
          <cell r="AL1208" t="str">
            <v/>
          </cell>
        </row>
        <row r="1209">
          <cell r="AL1209" t="str">
            <v/>
          </cell>
        </row>
        <row r="1210">
          <cell r="AL1210" t="str">
            <v/>
          </cell>
        </row>
        <row r="1211">
          <cell r="AL1211" t="str">
            <v/>
          </cell>
        </row>
        <row r="1212">
          <cell r="AL1212" t="str">
            <v/>
          </cell>
        </row>
        <row r="1213">
          <cell r="AL1213" t="str">
            <v/>
          </cell>
        </row>
        <row r="1214">
          <cell r="AL1214" t="str">
            <v/>
          </cell>
        </row>
        <row r="1215">
          <cell r="AL1215" t="str">
            <v/>
          </cell>
        </row>
        <row r="1216">
          <cell r="AL1216" t="str">
            <v/>
          </cell>
        </row>
        <row r="1217">
          <cell r="AL1217" t="str">
            <v/>
          </cell>
        </row>
        <row r="1218">
          <cell r="AL1218" t="str">
            <v/>
          </cell>
        </row>
        <row r="1219">
          <cell r="AL1219" t="str">
            <v/>
          </cell>
        </row>
        <row r="1220">
          <cell r="AL1220" t="str">
            <v/>
          </cell>
        </row>
        <row r="1221">
          <cell r="AL1221" t="str">
            <v/>
          </cell>
        </row>
        <row r="1222">
          <cell r="AL1222" t="str">
            <v/>
          </cell>
        </row>
        <row r="1223">
          <cell r="AL1223" t="str">
            <v/>
          </cell>
        </row>
        <row r="1224">
          <cell r="AL1224" t="str">
            <v/>
          </cell>
        </row>
        <row r="1225">
          <cell r="AL1225" t="str">
            <v/>
          </cell>
        </row>
        <row r="1226">
          <cell r="AL1226" t="str">
            <v/>
          </cell>
        </row>
        <row r="1227">
          <cell r="AL1227" t="str">
            <v/>
          </cell>
        </row>
        <row r="1228">
          <cell r="AL1228" t="str">
            <v/>
          </cell>
        </row>
        <row r="1229">
          <cell r="AL1229" t="str">
            <v/>
          </cell>
        </row>
        <row r="1230">
          <cell r="AL1230" t="str">
            <v/>
          </cell>
        </row>
        <row r="1231">
          <cell r="AL1231" t="str">
            <v/>
          </cell>
        </row>
        <row r="1232">
          <cell r="AL1232" t="str">
            <v/>
          </cell>
        </row>
        <row r="1233">
          <cell r="AL1233" t="str">
            <v/>
          </cell>
        </row>
        <row r="1234">
          <cell r="AL1234" t="str">
            <v/>
          </cell>
        </row>
        <row r="1235">
          <cell r="AL1235" t="str">
            <v/>
          </cell>
        </row>
        <row r="1236">
          <cell r="AL1236" t="str">
            <v/>
          </cell>
        </row>
        <row r="1237">
          <cell r="AL1237" t="str">
            <v/>
          </cell>
        </row>
        <row r="1238">
          <cell r="AL1238" t="str">
            <v/>
          </cell>
        </row>
        <row r="1239">
          <cell r="AL1239" t="str">
            <v/>
          </cell>
        </row>
        <row r="1240">
          <cell r="AL1240" t="str">
            <v/>
          </cell>
        </row>
        <row r="1241">
          <cell r="AL1241" t="str">
            <v/>
          </cell>
        </row>
        <row r="1242">
          <cell r="AL1242" t="str">
            <v/>
          </cell>
        </row>
        <row r="1243">
          <cell r="AL1243" t="str">
            <v/>
          </cell>
        </row>
        <row r="1244">
          <cell r="AL1244" t="str">
            <v/>
          </cell>
        </row>
        <row r="1245">
          <cell r="AL1245" t="str">
            <v/>
          </cell>
        </row>
        <row r="1246">
          <cell r="AL1246" t="str">
            <v/>
          </cell>
        </row>
        <row r="1247">
          <cell r="AL1247" t="str">
            <v/>
          </cell>
        </row>
        <row r="1248">
          <cell r="AL1248" t="str">
            <v/>
          </cell>
        </row>
        <row r="1249">
          <cell r="AL1249" t="str">
            <v/>
          </cell>
        </row>
        <row r="1250">
          <cell r="AL1250" t="str">
            <v/>
          </cell>
        </row>
        <row r="1251">
          <cell r="AL1251" t="str">
            <v/>
          </cell>
        </row>
        <row r="1252">
          <cell r="AL1252" t="str">
            <v/>
          </cell>
        </row>
        <row r="1253">
          <cell r="AL1253" t="str">
            <v/>
          </cell>
        </row>
        <row r="1254">
          <cell r="AL1254" t="str">
            <v/>
          </cell>
        </row>
        <row r="1255">
          <cell r="AL1255" t="str">
            <v/>
          </cell>
        </row>
        <row r="1256">
          <cell r="AL1256" t="str">
            <v/>
          </cell>
        </row>
        <row r="1257">
          <cell r="AL1257" t="str">
            <v/>
          </cell>
        </row>
        <row r="1258">
          <cell r="AL1258" t="str">
            <v/>
          </cell>
        </row>
        <row r="1259">
          <cell r="AL1259" t="str">
            <v/>
          </cell>
        </row>
        <row r="1260">
          <cell r="AL1260" t="str">
            <v/>
          </cell>
        </row>
        <row r="1261">
          <cell r="AL1261" t="str">
            <v/>
          </cell>
        </row>
        <row r="1262">
          <cell r="AL1262" t="str">
            <v/>
          </cell>
        </row>
        <row r="1263">
          <cell r="AL1263" t="str">
            <v/>
          </cell>
        </row>
        <row r="1264">
          <cell r="AL1264" t="str">
            <v/>
          </cell>
        </row>
        <row r="1265">
          <cell r="AL1265" t="str">
            <v/>
          </cell>
        </row>
        <row r="1266">
          <cell r="AL1266" t="str">
            <v/>
          </cell>
        </row>
        <row r="1267">
          <cell r="AL1267" t="str">
            <v/>
          </cell>
        </row>
        <row r="1268">
          <cell r="AL1268" t="str">
            <v/>
          </cell>
        </row>
        <row r="1269">
          <cell r="AL1269" t="str">
            <v/>
          </cell>
        </row>
        <row r="1270">
          <cell r="AL1270" t="str">
            <v/>
          </cell>
        </row>
        <row r="1271">
          <cell r="AL1271" t="str">
            <v/>
          </cell>
        </row>
        <row r="1272">
          <cell r="AL1272" t="str">
            <v/>
          </cell>
        </row>
        <row r="1273">
          <cell r="AL1273" t="str">
            <v/>
          </cell>
        </row>
        <row r="1274">
          <cell r="AL1274" t="str">
            <v/>
          </cell>
        </row>
        <row r="1275">
          <cell r="AL1275" t="str">
            <v/>
          </cell>
        </row>
        <row r="1276">
          <cell r="AL1276" t="str">
            <v/>
          </cell>
        </row>
        <row r="1277">
          <cell r="AL1277" t="str">
            <v/>
          </cell>
        </row>
        <row r="1278">
          <cell r="AL1278" t="str">
            <v/>
          </cell>
        </row>
        <row r="1279">
          <cell r="AL1279" t="str">
            <v/>
          </cell>
        </row>
        <row r="1280">
          <cell r="AL1280" t="str">
            <v/>
          </cell>
        </row>
        <row r="1281">
          <cell r="AL1281" t="str">
            <v/>
          </cell>
        </row>
        <row r="1282">
          <cell r="AL1282" t="str">
            <v/>
          </cell>
        </row>
        <row r="1283">
          <cell r="AL1283" t="str">
            <v/>
          </cell>
        </row>
        <row r="1284">
          <cell r="AL1284" t="str">
            <v/>
          </cell>
        </row>
        <row r="1285">
          <cell r="AL1285" t="str">
            <v/>
          </cell>
        </row>
        <row r="1286">
          <cell r="AL1286" t="str">
            <v/>
          </cell>
        </row>
        <row r="1287">
          <cell r="AL1287" t="str">
            <v/>
          </cell>
        </row>
        <row r="1288">
          <cell r="AL1288" t="str">
            <v/>
          </cell>
        </row>
        <row r="1289">
          <cell r="AL1289" t="str">
            <v/>
          </cell>
        </row>
        <row r="1290">
          <cell r="AL1290" t="str">
            <v/>
          </cell>
        </row>
        <row r="1291">
          <cell r="AL1291" t="str">
            <v/>
          </cell>
        </row>
        <row r="1292">
          <cell r="AL1292" t="str">
            <v/>
          </cell>
        </row>
        <row r="1293">
          <cell r="AL1293" t="str">
            <v/>
          </cell>
        </row>
        <row r="1294">
          <cell r="AL1294" t="str">
            <v/>
          </cell>
        </row>
        <row r="1295">
          <cell r="AL1295" t="str">
            <v/>
          </cell>
        </row>
        <row r="1296">
          <cell r="AL1296" t="str">
            <v/>
          </cell>
        </row>
        <row r="1297">
          <cell r="AL1297" t="str">
            <v/>
          </cell>
        </row>
        <row r="1298">
          <cell r="AL1298" t="str">
            <v/>
          </cell>
        </row>
        <row r="1299">
          <cell r="AL1299" t="str">
            <v/>
          </cell>
        </row>
        <row r="1300">
          <cell r="AL1300" t="str">
            <v/>
          </cell>
        </row>
        <row r="1301">
          <cell r="AL1301" t="str">
            <v/>
          </cell>
        </row>
        <row r="1302">
          <cell r="AL1302" t="str">
            <v/>
          </cell>
        </row>
        <row r="1303">
          <cell r="AL1303" t="str">
            <v/>
          </cell>
        </row>
        <row r="1304">
          <cell r="AL1304" t="str">
            <v/>
          </cell>
        </row>
        <row r="1305">
          <cell r="AL1305" t="str">
            <v/>
          </cell>
        </row>
        <row r="1306">
          <cell r="AL1306" t="str">
            <v/>
          </cell>
        </row>
        <row r="1307">
          <cell r="AL1307" t="str">
            <v/>
          </cell>
        </row>
        <row r="1308">
          <cell r="AL1308" t="str">
            <v/>
          </cell>
        </row>
        <row r="1309">
          <cell r="AL1309" t="str">
            <v/>
          </cell>
        </row>
        <row r="1310">
          <cell r="AL1310" t="str">
            <v/>
          </cell>
        </row>
        <row r="1311">
          <cell r="AL1311" t="str">
            <v/>
          </cell>
        </row>
        <row r="1312">
          <cell r="AL1312" t="str">
            <v/>
          </cell>
        </row>
        <row r="1313">
          <cell r="AL1313" t="str">
            <v/>
          </cell>
        </row>
        <row r="1314">
          <cell r="AL1314" t="str">
            <v/>
          </cell>
        </row>
        <row r="1315">
          <cell r="AL1315" t="str">
            <v/>
          </cell>
        </row>
        <row r="1316">
          <cell r="AL1316" t="str">
            <v/>
          </cell>
        </row>
        <row r="1317">
          <cell r="AL1317" t="str">
            <v/>
          </cell>
        </row>
        <row r="1318">
          <cell r="AL1318" t="str">
            <v/>
          </cell>
        </row>
        <row r="1319">
          <cell r="AL1319" t="str">
            <v/>
          </cell>
        </row>
        <row r="1320">
          <cell r="AL1320" t="str">
            <v/>
          </cell>
        </row>
        <row r="1321">
          <cell r="AL1321" t="str">
            <v/>
          </cell>
        </row>
        <row r="1322">
          <cell r="AL1322" t="str">
            <v/>
          </cell>
        </row>
        <row r="1323">
          <cell r="AL1323" t="str">
            <v/>
          </cell>
        </row>
        <row r="1324">
          <cell r="AL1324" t="str">
            <v/>
          </cell>
        </row>
        <row r="1325">
          <cell r="AL1325" t="str">
            <v/>
          </cell>
        </row>
        <row r="1326">
          <cell r="AL1326" t="str">
            <v/>
          </cell>
        </row>
        <row r="1327">
          <cell r="AL1327" t="str">
            <v/>
          </cell>
        </row>
        <row r="1328">
          <cell r="AL1328" t="str">
            <v/>
          </cell>
        </row>
        <row r="1329">
          <cell r="AL1329" t="str">
            <v/>
          </cell>
        </row>
        <row r="1330">
          <cell r="AL1330" t="str">
            <v/>
          </cell>
        </row>
        <row r="1331">
          <cell r="AL1331" t="str">
            <v/>
          </cell>
        </row>
        <row r="1332">
          <cell r="AL1332" t="str">
            <v/>
          </cell>
        </row>
        <row r="1333">
          <cell r="AL1333" t="str">
            <v/>
          </cell>
        </row>
        <row r="1334">
          <cell r="AL1334" t="str">
            <v/>
          </cell>
        </row>
        <row r="1335">
          <cell r="AL1335" t="str">
            <v/>
          </cell>
        </row>
        <row r="1336">
          <cell r="AL1336" t="str">
            <v/>
          </cell>
        </row>
        <row r="1337">
          <cell r="AL1337" t="str">
            <v/>
          </cell>
        </row>
        <row r="1338">
          <cell r="AL1338" t="str">
            <v/>
          </cell>
        </row>
        <row r="1339">
          <cell r="AL1339" t="str">
            <v/>
          </cell>
        </row>
        <row r="1340">
          <cell r="AL1340" t="str">
            <v/>
          </cell>
        </row>
        <row r="1341">
          <cell r="AL1341" t="str">
            <v/>
          </cell>
        </row>
        <row r="1342">
          <cell r="AL1342" t="str">
            <v/>
          </cell>
        </row>
        <row r="1343">
          <cell r="AL1343" t="str">
            <v/>
          </cell>
        </row>
        <row r="1344">
          <cell r="AL1344" t="str">
            <v/>
          </cell>
        </row>
        <row r="1345">
          <cell r="AL1345" t="str">
            <v/>
          </cell>
        </row>
        <row r="1346">
          <cell r="AL1346" t="str">
            <v/>
          </cell>
        </row>
        <row r="1347">
          <cell r="AL1347" t="str">
            <v/>
          </cell>
        </row>
        <row r="1348">
          <cell r="AL1348" t="str">
            <v/>
          </cell>
        </row>
        <row r="1349">
          <cell r="AL1349" t="str">
            <v/>
          </cell>
        </row>
        <row r="1350">
          <cell r="AL1350" t="str">
            <v/>
          </cell>
        </row>
        <row r="1351">
          <cell r="AL1351" t="str">
            <v/>
          </cell>
        </row>
        <row r="1352">
          <cell r="AL1352" t="str">
            <v/>
          </cell>
        </row>
        <row r="1353">
          <cell r="AL1353" t="str">
            <v/>
          </cell>
        </row>
        <row r="1354">
          <cell r="AL1354" t="str">
            <v/>
          </cell>
        </row>
        <row r="1355">
          <cell r="AL1355" t="str">
            <v/>
          </cell>
        </row>
        <row r="1356">
          <cell r="AL1356" t="str">
            <v/>
          </cell>
        </row>
        <row r="1357">
          <cell r="AL1357" t="str">
            <v/>
          </cell>
        </row>
        <row r="1358">
          <cell r="AL1358" t="str">
            <v/>
          </cell>
        </row>
        <row r="1359">
          <cell r="AL1359" t="str">
            <v/>
          </cell>
        </row>
        <row r="1360">
          <cell r="AL1360" t="str">
            <v/>
          </cell>
        </row>
        <row r="1361">
          <cell r="AL1361" t="str">
            <v/>
          </cell>
        </row>
        <row r="1362">
          <cell r="AL1362" t="str">
            <v/>
          </cell>
        </row>
        <row r="1363">
          <cell r="AL1363" t="str">
            <v/>
          </cell>
        </row>
        <row r="1364">
          <cell r="AL1364" t="str">
            <v/>
          </cell>
        </row>
        <row r="1365">
          <cell r="AL1365" t="str">
            <v/>
          </cell>
        </row>
        <row r="1366">
          <cell r="AL1366" t="str">
            <v/>
          </cell>
        </row>
        <row r="1367">
          <cell r="AL1367" t="str">
            <v/>
          </cell>
        </row>
        <row r="1368">
          <cell r="AL1368" t="str">
            <v/>
          </cell>
        </row>
        <row r="1369">
          <cell r="AL1369" t="str">
            <v/>
          </cell>
        </row>
        <row r="1370">
          <cell r="AL1370" t="str">
            <v/>
          </cell>
        </row>
        <row r="1371">
          <cell r="AL1371" t="str">
            <v/>
          </cell>
        </row>
        <row r="1372">
          <cell r="AL1372" t="str">
            <v/>
          </cell>
        </row>
        <row r="1373">
          <cell r="AL1373" t="str">
            <v/>
          </cell>
        </row>
        <row r="1374">
          <cell r="AL1374" t="str">
            <v/>
          </cell>
        </row>
        <row r="1375">
          <cell r="AL1375" t="str">
            <v/>
          </cell>
        </row>
        <row r="1376">
          <cell r="AL1376" t="str">
            <v/>
          </cell>
        </row>
        <row r="1377">
          <cell r="AL1377" t="str">
            <v/>
          </cell>
        </row>
        <row r="1378">
          <cell r="AL1378" t="str">
            <v/>
          </cell>
        </row>
        <row r="1379">
          <cell r="AL1379" t="str">
            <v/>
          </cell>
        </row>
        <row r="1380">
          <cell r="AL1380" t="str">
            <v/>
          </cell>
        </row>
        <row r="1381">
          <cell r="AL1381" t="str">
            <v/>
          </cell>
        </row>
        <row r="1382">
          <cell r="AL1382" t="str">
            <v/>
          </cell>
        </row>
        <row r="1383">
          <cell r="AL1383" t="str">
            <v/>
          </cell>
        </row>
        <row r="1384">
          <cell r="AL1384" t="str">
            <v/>
          </cell>
        </row>
        <row r="1385">
          <cell r="AL1385" t="str">
            <v/>
          </cell>
        </row>
        <row r="1386">
          <cell r="AL1386" t="str">
            <v/>
          </cell>
        </row>
        <row r="1387">
          <cell r="AL1387" t="str">
            <v/>
          </cell>
        </row>
        <row r="1388">
          <cell r="AL1388" t="str">
            <v/>
          </cell>
        </row>
        <row r="1389">
          <cell r="AL1389" t="str">
            <v/>
          </cell>
        </row>
        <row r="1390">
          <cell r="AL1390" t="str">
            <v/>
          </cell>
        </row>
        <row r="1391">
          <cell r="AL1391" t="str">
            <v/>
          </cell>
        </row>
        <row r="1392">
          <cell r="AL1392" t="str">
            <v/>
          </cell>
        </row>
        <row r="1393">
          <cell r="AL1393" t="str">
            <v/>
          </cell>
        </row>
        <row r="1394">
          <cell r="AL1394" t="str">
            <v/>
          </cell>
        </row>
        <row r="1395">
          <cell r="AL1395" t="str">
            <v/>
          </cell>
        </row>
        <row r="1396">
          <cell r="AL1396" t="str">
            <v/>
          </cell>
        </row>
        <row r="1397">
          <cell r="AL1397" t="str">
            <v/>
          </cell>
        </row>
        <row r="1398">
          <cell r="AL1398" t="str">
            <v/>
          </cell>
        </row>
        <row r="1399">
          <cell r="AL1399" t="str">
            <v/>
          </cell>
        </row>
        <row r="1400">
          <cell r="AL1400" t="str">
            <v/>
          </cell>
        </row>
        <row r="1401">
          <cell r="AL1401" t="str">
            <v/>
          </cell>
        </row>
        <row r="1402">
          <cell r="AL1402" t="str">
            <v/>
          </cell>
        </row>
        <row r="1403">
          <cell r="AL1403" t="str">
            <v/>
          </cell>
        </row>
        <row r="1404">
          <cell r="AL1404" t="str">
            <v/>
          </cell>
        </row>
        <row r="1405">
          <cell r="AL1405" t="str">
            <v/>
          </cell>
        </row>
        <row r="1406">
          <cell r="AL1406" t="str">
            <v/>
          </cell>
        </row>
        <row r="1407">
          <cell r="AL1407" t="str">
            <v/>
          </cell>
        </row>
        <row r="1408">
          <cell r="AL1408" t="str">
            <v/>
          </cell>
        </row>
        <row r="1409">
          <cell r="AL1409" t="str">
            <v/>
          </cell>
        </row>
        <row r="1410">
          <cell r="AL1410" t="str">
            <v/>
          </cell>
        </row>
        <row r="1411">
          <cell r="AL1411" t="str">
            <v/>
          </cell>
        </row>
        <row r="1412">
          <cell r="AL1412" t="str">
            <v/>
          </cell>
        </row>
        <row r="1413">
          <cell r="AL1413" t="str">
            <v/>
          </cell>
        </row>
        <row r="1414">
          <cell r="AL1414" t="str">
            <v/>
          </cell>
        </row>
        <row r="1415">
          <cell r="AL1415" t="str">
            <v/>
          </cell>
        </row>
        <row r="1416">
          <cell r="AL1416" t="str">
            <v/>
          </cell>
        </row>
        <row r="1417">
          <cell r="AL1417" t="str">
            <v/>
          </cell>
        </row>
        <row r="1418">
          <cell r="AL1418" t="str">
            <v/>
          </cell>
        </row>
        <row r="1419">
          <cell r="AL1419" t="str">
            <v/>
          </cell>
        </row>
        <row r="1420">
          <cell r="AL1420" t="str">
            <v/>
          </cell>
        </row>
        <row r="1421">
          <cell r="AL1421" t="str">
            <v/>
          </cell>
        </row>
        <row r="1422">
          <cell r="AL1422" t="str">
            <v/>
          </cell>
        </row>
        <row r="1423">
          <cell r="AL1423" t="str">
            <v/>
          </cell>
        </row>
        <row r="1424">
          <cell r="AL1424" t="str">
            <v/>
          </cell>
        </row>
        <row r="1425">
          <cell r="AL1425" t="str">
            <v/>
          </cell>
        </row>
        <row r="1426">
          <cell r="AL1426" t="str">
            <v/>
          </cell>
        </row>
        <row r="1427">
          <cell r="AL1427" t="str">
            <v/>
          </cell>
        </row>
        <row r="1428">
          <cell r="AL1428" t="str">
            <v/>
          </cell>
        </row>
        <row r="1429">
          <cell r="AL1429" t="str">
            <v/>
          </cell>
        </row>
        <row r="1430">
          <cell r="AL1430" t="str">
            <v/>
          </cell>
        </row>
        <row r="1431">
          <cell r="AL1431" t="str">
            <v/>
          </cell>
        </row>
        <row r="1432">
          <cell r="AL1432" t="str">
            <v/>
          </cell>
        </row>
        <row r="1433">
          <cell r="AL1433" t="str">
            <v/>
          </cell>
        </row>
        <row r="1434">
          <cell r="AL1434" t="str">
            <v/>
          </cell>
        </row>
        <row r="1435">
          <cell r="AL1435" t="str">
            <v/>
          </cell>
        </row>
        <row r="1436">
          <cell r="AL1436" t="str">
            <v/>
          </cell>
        </row>
        <row r="1437">
          <cell r="AL1437" t="str">
            <v/>
          </cell>
        </row>
        <row r="1438">
          <cell r="AL1438" t="str">
            <v/>
          </cell>
        </row>
        <row r="1439">
          <cell r="AL1439" t="str">
            <v/>
          </cell>
        </row>
        <row r="1440">
          <cell r="AL1440" t="str">
            <v/>
          </cell>
        </row>
        <row r="1441">
          <cell r="AL1441" t="str">
            <v/>
          </cell>
        </row>
        <row r="1442">
          <cell r="AL1442" t="str">
            <v/>
          </cell>
        </row>
        <row r="1443">
          <cell r="AL1443" t="str">
            <v/>
          </cell>
        </row>
        <row r="1444">
          <cell r="AL1444" t="str">
            <v/>
          </cell>
        </row>
        <row r="1445">
          <cell r="AL1445" t="str">
            <v/>
          </cell>
        </row>
        <row r="1446">
          <cell r="AL1446" t="str">
            <v/>
          </cell>
        </row>
        <row r="1447">
          <cell r="AL1447" t="str">
            <v/>
          </cell>
        </row>
        <row r="1448">
          <cell r="AL1448" t="str">
            <v/>
          </cell>
        </row>
        <row r="1449">
          <cell r="AL1449" t="str">
            <v/>
          </cell>
        </row>
        <row r="1450">
          <cell r="AL1450" t="str">
            <v/>
          </cell>
        </row>
        <row r="1451">
          <cell r="AL1451" t="str">
            <v/>
          </cell>
        </row>
        <row r="1452">
          <cell r="AL1452" t="str">
            <v/>
          </cell>
        </row>
        <row r="1453">
          <cell r="AL1453" t="str">
            <v/>
          </cell>
        </row>
        <row r="1454">
          <cell r="AL1454" t="str">
            <v/>
          </cell>
        </row>
        <row r="1455">
          <cell r="AL1455" t="str">
            <v/>
          </cell>
        </row>
        <row r="1456">
          <cell r="AL1456" t="str">
            <v/>
          </cell>
        </row>
        <row r="1457">
          <cell r="AL1457" t="str">
            <v/>
          </cell>
        </row>
        <row r="1458">
          <cell r="AL1458" t="str">
            <v/>
          </cell>
        </row>
        <row r="1459">
          <cell r="AL1459" t="str">
            <v/>
          </cell>
        </row>
        <row r="1460">
          <cell r="AL1460" t="str">
            <v/>
          </cell>
        </row>
        <row r="1461">
          <cell r="AL1461" t="str">
            <v/>
          </cell>
        </row>
        <row r="1462">
          <cell r="AL1462" t="str">
            <v/>
          </cell>
        </row>
        <row r="1463">
          <cell r="AL1463" t="str">
            <v/>
          </cell>
        </row>
        <row r="1464">
          <cell r="AL1464" t="str">
            <v/>
          </cell>
        </row>
        <row r="1465">
          <cell r="AL1465" t="str">
            <v/>
          </cell>
        </row>
        <row r="1466">
          <cell r="AL1466" t="str">
            <v/>
          </cell>
        </row>
        <row r="1467">
          <cell r="AL1467" t="str">
            <v/>
          </cell>
        </row>
        <row r="1468">
          <cell r="AL1468" t="str">
            <v/>
          </cell>
        </row>
        <row r="1469">
          <cell r="AL1469" t="str">
            <v/>
          </cell>
        </row>
        <row r="1470">
          <cell r="AL1470" t="str">
            <v/>
          </cell>
        </row>
        <row r="1471">
          <cell r="AL1471" t="str">
            <v/>
          </cell>
        </row>
        <row r="1472">
          <cell r="AL1472" t="str">
            <v/>
          </cell>
        </row>
        <row r="1473">
          <cell r="AL1473" t="str">
            <v/>
          </cell>
        </row>
        <row r="1474">
          <cell r="AL1474" t="str">
            <v/>
          </cell>
        </row>
        <row r="1475">
          <cell r="AL1475" t="str">
            <v/>
          </cell>
        </row>
        <row r="1476">
          <cell r="AL1476" t="str">
            <v/>
          </cell>
        </row>
        <row r="1477">
          <cell r="AL1477" t="str">
            <v/>
          </cell>
        </row>
        <row r="1478">
          <cell r="AL1478" t="str">
            <v/>
          </cell>
        </row>
        <row r="1479">
          <cell r="AL1479" t="str">
            <v/>
          </cell>
        </row>
        <row r="1480">
          <cell r="AL1480" t="str">
            <v/>
          </cell>
        </row>
        <row r="1481">
          <cell r="AL1481" t="str">
            <v/>
          </cell>
        </row>
        <row r="1482">
          <cell r="AL1482" t="str">
            <v/>
          </cell>
        </row>
        <row r="1483">
          <cell r="AL1483" t="str">
            <v/>
          </cell>
        </row>
        <row r="1484">
          <cell r="AL1484" t="str">
            <v/>
          </cell>
        </row>
        <row r="1485">
          <cell r="AL1485" t="str">
            <v/>
          </cell>
        </row>
        <row r="1486">
          <cell r="AL1486" t="str">
            <v/>
          </cell>
        </row>
        <row r="1487">
          <cell r="AL1487" t="str">
            <v/>
          </cell>
        </row>
        <row r="1488">
          <cell r="AL1488" t="str">
            <v/>
          </cell>
        </row>
        <row r="1489">
          <cell r="AL1489" t="str">
            <v/>
          </cell>
        </row>
        <row r="1490">
          <cell r="AL1490" t="str">
            <v/>
          </cell>
        </row>
        <row r="1491">
          <cell r="AL1491" t="str">
            <v/>
          </cell>
        </row>
        <row r="1492">
          <cell r="AL1492" t="str">
            <v/>
          </cell>
        </row>
        <row r="1493">
          <cell r="AL1493" t="str">
            <v/>
          </cell>
        </row>
        <row r="1494">
          <cell r="AL1494" t="str">
            <v/>
          </cell>
        </row>
        <row r="1495">
          <cell r="AL1495" t="str">
            <v/>
          </cell>
        </row>
        <row r="1496">
          <cell r="AL1496" t="str">
            <v/>
          </cell>
        </row>
        <row r="1497">
          <cell r="AL1497" t="str">
            <v/>
          </cell>
        </row>
        <row r="1498">
          <cell r="AL1498" t="str">
            <v/>
          </cell>
        </row>
        <row r="1499">
          <cell r="AL1499" t="str">
            <v/>
          </cell>
        </row>
        <row r="1500">
          <cell r="AL1500" t="str">
            <v/>
          </cell>
        </row>
        <row r="1501">
          <cell r="AL1501" t="str">
            <v/>
          </cell>
        </row>
        <row r="1502">
          <cell r="AL1502" t="str">
            <v/>
          </cell>
        </row>
        <row r="1503">
          <cell r="AL1503" t="str">
            <v/>
          </cell>
        </row>
        <row r="1504">
          <cell r="AL1504" t="str">
            <v/>
          </cell>
        </row>
        <row r="1505">
          <cell r="AL1505" t="str">
            <v/>
          </cell>
        </row>
        <row r="1506">
          <cell r="AL1506" t="str">
            <v/>
          </cell>
        </row>
        <row r="1507">
          <cell r="AL1507" t="str">
            <v/>
          </cell>
        </row>
        <row r="1508">
          <cell r="AL1508" t="str">
            <v/>
          </cell>
        </row>
        <row r="1509">
          <cell r="AL1509" t="str">
            <v/>
          </cell>
        </row>
        <row r="1510">
          <cell r="AL1510" t="str">
            <v/>
          </cell>
        </row>
        <row r="1511">
          <cell r="AL1511" t="str">
            <v/>
          </cell>
        </row>
        <row r="1512">
          <cell r="AL1512" t="str">
            <v/>
          </cell>
        </row>
        <row r="1513">
          <cell r="AL1513" t="str">
            <v/>
          </cell>
        </row>
        <row r="1514">
          <cell r="AL1514" t="str">
            <v/>
          </cell>
        </row>
        <row r="1515">
          <cell r="AL1515" t="str">
            <v/>
          </cell>
        </row>
        <row r="1516">
          <cell r="AL1516" t="str">
            <v/>
          </cell>
        </row>
        <row r="1517">
          <cell r="AL1517" t="str">
            <v/>
          </cell>
        </row>
        <row r="1518">
          <cell r="AL1518" t="str">
            <v/>
          </cell>
        </row>
        <row r="1519">
          <cell r="AL1519" t="str">
            <v/>
          </cell>
        </row>
        <row r="1520">
          <cell r="AL1520" t="str">
            <v/>
          </cell>
        </row>
        <row r="1521">
          <cell r="AL1521" t="str">
            <v/>
          </cell>
        </row>
        <row r="1522">
          <cell r="AL1522" t="str">
            <v/>
          </cell>
        </row>
        <row r="1523">
          <cell r="AL1523" t="str">
            <v/>
          </cell>
        </row>
        <row r="1524">
          <cell r="AL1524" t="str">
            <v/>
          </cell>
        </row>
        <row r="1525">
          <cell r="AL1525" t="str">
            <v/>
          </cell>
        </row>
        <row r="1526">
          <cell r="AL1526" t="str">
            <v/>
          </cell>
        </row>
        <row r="1527">
          <cell r="AL1527" t="str">
            <v/>
          </cell>
        </row>
        <row r="1528">
          <cell r="AL1528" t="str">
            <v/>
          </cell>
        </row>
        <row r="1529">
          <cell r="AL1529" t="str">
            <v/>
          </cell>
        </row>
        <row r="1530">
          <cell r="AL1530" t="str">
            <v/>
          </cell>
        </row>
        <row r="1531">
          <cell r="AL1531" t="str">
            <v/>
          </cell>
        </row>
        <row r="1532">
          <cell r="AL1532" t="str">
            <v/>
          </cell>
        </row>
        <row r="1533">
          <cell r="AL1533" t="str">
            <v/>
          </cell>
        </row>
        <row r="1534">
          <cell r="AL1534" t="str">
            <v/>
          </cell>
        </row>
        <row r="1535">
          <cell r="AL1535" t="str">
            <v/>
          </cell>
        </row>
        <row r="1536">
          <cell r="AL1536" t="str">
            <v/>
          </cell>
        </row>
        <row r="1537">
          <cell r="AL1537" t="str">
            <v/>
          </cell>
        </row>
        <row r="1538">
          <cell r="AL1538" t="str">
            <v/>
          </cell>
        </row>
        <row r="1539">
          <cell r="AL1539" t="str">
            <v/>
          </cell>
        </row>
        <row r="1540">
          <cell r="AL1540" t="str">
            <v/>
          </cell>
        </row>
        <row r="1541">
          <cell r="AL1541" t="str">
            <v/>
          </cell>
        </row>
        <row r="1542">
          <cell r="AL1542" t="str">
            <v/>
          </cell>
        </row>
        <row r="1543">
          <cell r="AL1543" t="str">
            <v/>
          </cell>
        </row>
        <row r="1544">
          <cell r="AL1544" t="str">
            <v/>
          </cell>
        </row>
        <row r="1545">
          <cell r="AL1545" t="str">
            <v/>
          </cell>
        </row>
        <row r="1546">
          <cell r="AL1546" t="str">
            <v/>
          </cell>
        </row>
        <row r="1547">
          <cell r="AL1547" t="str">
            <v/>
          </cell>
        </row>
        <row r="1548">
          <cell r="AL1548" t="str">
            <v/>
          </cell>
        </row>
        <row r="1549">
          <cell r="AL1549" t="str">
            <v/>
          </cell>
        </row>
        <row r="1550">
          <cell r="AL1550" t="str">
            <v/>
          </cell>
        </row>
        <row r="1551">
          <cell r="AL1551" t="str">
            <v/>
          </cell>
        </row>
        <row r="1552">
          <cell r="AL1552" t="str">
            <v/>
          </cell>
        </row>
        <row r="1553">
          <cell r="AL1553" t="str">
            <v/>
          </cell>
        </row>
        <row r="1554">
          <cell r="AL1554" t="str">
            <v/>
          </cell>
        </row>
        <row r="1555">
          <cell r="AL1555" t="str">
            <v/>
          </cell>
        </row>
        <row r="1556">
          <cell r="AL1556" t="str">
            <v/>
          </cell>
        </row>
        <row r="1557">
          <cell r="AL1557" t="str">
            <v/>
          </cell>
        </row>
        <row r="1558">
          <cell r="AL1558" t="str">
            <v/>
          </cell>
        </row>
        <row r="1559">
          <cell r="AL1559" t="str">
            <v/>
          </cell>
        </row>
        <row r="1560">
          <cell r="AL1560" t="str">
            <v/>
          </cell>
        </row>
        <row r="1561">
          <cell r="AL1561" t="str">
            <v/>
          </cell>
        </row>
        <row r="1562">
          <cell r="AL1562" t="str">
            <v/>
          </cell>
        </row>
        <row r="1563">
          <cell r="AL1563" t="str">
            <v/>
          </cell>
        </row>
        <row r="1564">
          <cell r="AL1564" t="str">
            <v/>
          </cell>
        </row>
        <row r="1565">
          <cell r="AL1565" t="str">
            <v/>
          </cell>
        </row>
        <row r="1566">
          <cell r="AL1566" t="str">
            <v/>
          </cell>
        </row>
        <row r="1567">
          <cell r="AL1567" t="str">
            <v/>
          </cell>
        </row>
        <row r="1568">
          <cell r="AL1568" t="str">
            <v/>
          </cell>
        </row>
        <row r="1569">
          <cell r="AL1569" t="str">
            <v/>
          </cell>
        </row>
        <row r="1570">
          <cell r="AL1570" t="str">
            <v/>
          </cell>
        </row>
        <row r="1571">
          <cell r="AL1571" t="str">
            <v/>
          </cell>
        </row>
        <row r="1572">
          <cell r="AL1572" t="str">
            <v/>
          </cell>
        </row>
        <row r="1573">
          <cell r="AL1573" t="str">
            <v/>
          </cell>
        </row>
        <row r="1574">
          <cell r="AL1574" t="str">
            <v/>
          </cell>
        </row>
        <row r="1575">
          <cell r="AL1575" t="str">
            <v/>
          </cell>
        </row>
        <row r="1576">
          <cell r="AL1576" t="str">
            <v/>
          </cell>
        </row>
        <row r="1577">
          <cell r="AL1577" t="str">
            <v/>
          </cell>
        </row>
        <row r="1578">
          <cell r="AL1578" t="str">
            <v/>
          </cell>
        </row>
        <row r="1579">
          <cell r="AL1579" t="str">
            <v/>
          </cell>
        </row>
        <row r="1580">
          <cell r="AL1580" t="str">
            <v/>
          </cell>
        </row>
        <row r="1581">
          <cell r="AL1581" t="str">
            <v/>
          </cell>
        </row>
        <row r="1582">
          <cell r="AL1582" t="str">
            <v/>
          </cell>
        </row>
        <row r="1583">
          <cell r="AL1583" t="str">
            <v/>
          </cell>
        </row>
        <row r="1584">
          <cell r="AL1584" t="str">
            <v/>
          </cell>
        </row>
        <row r="1585">
          <cell r="AL1585" t="str">
            <v/>
          </cell>
        </row>
        <row r="1586">
          <cell r="AL1586" t="str">
            <v/>
          </cell>
        </row>
        <row r="1587">
          <cell r="AL1587" t="str">
            <v/>
          </cell>
        </row>
        <row r="1588">
          <cell r="AL1588" t="str">
            <v/>
          </cell>
        </row>
        <row r="1589">
          <cell r="AL1589" t="str">
            <v/>
          </cell>
        </row>
        <row r="1590">
          <cell r="AL1590" t="str">
            <v/>
          </cell>
        </row>
        <row r="1591">
          <cell r="AL1591" t="str">
            <v/>
          </cell>
        </row>
        <row r="1592">
          <cell r="AL1592" t="str">
            <v/>
          </cell>
        </row>
        <row r="1593">
          <cell r="AL1593" t="str">
            <v/>
          </cell>
        </row>
        <row r="1594">
          <cell r="AL1594" t="str">
            <v/>
          </cell>
        </row>
        <row r="1595">
          <cell r="AL1595" t="str">
            <v/>
          </cell>
        </row>
        <row r="1596">
          <cell r="AL1596" t="str">
            <v/>
          </cell>
        </row>
        <row r="1597">
          <cell r="AL1597" t="str">
            <v/>
          </cell>
        </row>
        <row r="1598">
          <cell r="AL1598" t="str">
            <v/>
          </cell>
        </row>
        <row r="1599">
          <cell r="AL1599" t="str">
            <v/>
          </cell>
        </row>
        <row r="1600">
          <cell r="AL1600" t="str">
            <v/>
          </cell>
        </row>
        <row r="1601">
          <cell r="AL1601" t="str">
            <v/>
          </cell>
        </row>
        <row r="1602">
          <cell r="AL1602" t="str">
            <v/>
          </cell>
        </row>
        <row r="1603">
          <cell r="AL1603" t="str">
            <v/>
          </cell>
        </row>
        <row r="1604">
          <cell r="AL1604" t="str">
            <v/>
          </cell>
        </row>
        <row r="1605">
          <cell r="AL1605" t="str">
            <v/>
          </cell>
        </row>
        <row r="1606">
          <cell r="AL1606" t="str">
            <v/>
          </cell>
        </row>
        <row r="1607">
          <cell r="AL1607" t="str">
            <v/>
          </cell>
        </row>
        <row r="1608">
          <cell r="AL1608" t="str">
            <v/>
          </cell>
        </row>
        <row r="1609">
          <cell r="AL1609" t="str">
            <v/>
          </cell>
        </row>
        <row r="1610">
          <cell r="AL1610" t="str">
            <v/>
          </cell>
        </row>
        <row r="1611">
          <cell r="AL1611" t="str">
            <v/>
          </cell>
        </row>
        <row r="1612">
          <cell r="AL1612" t="str">
            <v/>
          </cell>
        </row>
        <row r="1613">
          <cell r="AL1613" t="str">
            <v/>
          </cell>
        </row>
        <row r="1614">
          <cell r="AL1614" t="str">
            <v/>
          </cell>
        </row>
        <row r="1615">
          <cell r="AL1615" t="str">
            <v/>
          </cell>
        </row>
        <row r="1616">
          <cell r="AL1616" t="str">
            <v/>
          </cell>
        </row>
        <row r="1617">
          <cell r="AL1617" t="str">
            <v/>
          </cell>
        </row>
        <row r="1618">
          <cell r="AL1618" t="str">
            <v/>
          </cell>
        </row>
        <row r="1619">
          <cell r="AL1619" t="str">
            <v/>
          </cell>
        </row>
        <row r="1620">
          <cell r="AL1620" t="str">
            <v/>
          </cell>
        </row>
        <row r="1621">
          <cell r="AL1621" t="str">
            <v/>
          </cell>
        </row>
        <row r="1622">
          <cell r="AL1622" t="str">
            <v/>
          </cell>
        </row>
        <row r="1623">
          <cell r="AL1623" t="str">
            <v/>
          </cell>
        </row>
        <row r="1624">
          <cell r="AL1624" t="str">
            <v/>
          </cell>
        </row>
        <row r="1625">
          <cell r="AL1625" t="str">
            <v/>
          </cell>
        </row>
        <row r="1626">
          <cell r="AL1626" t="str">
            <v/>
          </cell>
        </row>
        <row r="1627">
          <cell r="AL1627" t="str">
            <v/>
          </cell>
        </row>
        <row r="1628">
          <cell r="AL1628" t="str">
            <v/>
          </cell>
        </row>
        <row r="1629">
          <cell r="AL1629" t="str">
            <v/>
          </cell>
        </row>
        <row r="1630">
          <cell r="AL1630" t="str">
            <v/>
          </cell>
        </row>
        <row r="1631">
          <cell r="AL1631" t="str">
            <v/>
          </cell>
        </row>
        <row r="1632">
          <cell r="AL1632" t="str">
            <v/>
          </cell>
        </row>
        <row r="1633">
          <cell r="AL1633" t="str">
            <v/>
          </cell>
        </row>
        <row r="1634">
          <cell r="AL1634" t="str">
            <v/>
          </cell>
        </row>
        <row r="1635">
          <cell r="AL1635" t="str">
            <v/>
          </cell>
        </row>
        <row r="1636">
          <cell r="AL1636" t="str">
            <v/>
          </cell>
        </row>
        <row r="1637">
          <cell r="AL1637" t="str">
            <v/>
          </cell>
        </row>
        <row r="1638">
          <cell r="AL1638" t="str">
            <v/>
          </cell>
        </row>
        <row r="1639">
          <cell r="AL1639" t="str">
            <v/>
          </cell>
        </row>
        <row r="1640">
          <cell r="AL1640" t="str">
            <v/>
          </cell>
        </row>
        <row r="1641">
          <cell r="AL1641" t="str">
            <v/>
          </cell>
        </row>
        <row r="1642">
          <cell r="AL1642" t="str">
            <v/>
          </cell>
        </row>
        <row r="1643">
          <cell r="AL1643" t="str">
            <v/>
          </cell>
        </row>
        <row r="1644">
          <cell r="AL1644" t="str">
            <v/>
          </cell>
        </row>
        <row r="1645">
          <cell r="AL1645" t="str">
            <v/>
          </cell>
        </row>
        <row r="1646">
          <cell r="AL1646" t="str">
            <v/>
          </cell>
        </row>
        <row r="1647">
          <cell r="AL1647" t="str">
            <v/>
          </cell>
        </row>
        <row r="1648">
          <cell r="AL1648" t="str">
            <v/>
          </cell>
        </row>
        <row r="1649">
          <cell r="AL1649" t="str">
            <v/>
          </cell>
        </row>
        <row r="1650">
          <cell r="AL1650" t="str">
            <v/>
          </cell>
        </row>
        <row r="1651">
          <cell r="AL1651" t="str">
            <v/>
          </cell>
        </row>
        <row r="1652">
          <cell r="AL1652" t="str">
            <v/>
          </cell>
        </row>
        <row r="1653">
          <cell r="AL1653" t="str">
            <v/>
          </cell>
        </row>
        <row r="1654">
          <cell r="AL1654" t="str">
            <v/>
          </cell>
        </row>
        <row r="1655">
          <cell r="AL1655" t="str">
            <v/>
          </cell>
        </row>
        <row r="1656">
          <cell r="AL1656" t="str">
            <v/>
          </cell>
        </row>
        <row r="1657">
          <cell r="AL1657" t="str">
            <v/>
          </cell>
        </row>
        <row r="1658">
          <cell r="AL1658" t="str">
            <v/>
          </cell>
        </row>
        <row r="1659">
          <cell r="AL1659" t="str">
            <v/>
          </cell>
        </row>
        <row r="1660">
          <cell r="AL1660" t="str">
            <v/>
          </cell>
        </row>
        <row r="1661">
          <cell r="AL1661" t="str">
            <v/>
          </cell>
        </row>
        <row r="1662">
          <cell r="AL1662" t="str">
            <v/>
          </cell>
        </row>
        <row r="1663">
          <cell r="AL1663" t="str">
            <v/>
          </cell>
        </row>
        <row r="1664">
          <cell r="AL1664" t="str">
            <v/>
          </cell>
        </row>
        <row r="1665">
          <cell r="AL1665" t="str">
            <v/>
          </cell>
        </row>
        <row r="1666">
          <cell r="AL1666" t="str">
            <v/>
          </cell>
        </row>
        <row r="1667">
          <cell r="AL1667" t="str">
            <v/>
          </cell>
        </row>
        <row r="1668">
          <cell r="AL1668" t="str">
            <v/>
          </cell>
        </row>
        <row r="1669">
          <cell r="AL1669" t="str">
            <v/>
          </cell>
        </row>
        <row r="1670">
          <cell r="AL1670" t="str">
            <v/>
          </cell>
        </row>
        <row r="1671">
          <cell r="AL1671" t="str">
            <v/>
          </cell>
        </row>
        <row r="1672">
          <cell r="AL1672" t="str">
            <v/>
          </cell>
        </row>
        <row r="1673">
          <cell r="AL1673" t="str">
            <v/>
          </cell>
        </row>
        <row r="1674">
          <cell r="AL1674" t="str">
            <v/>
          </cell>
        </row>
        <row r="1675">
          <cell r="AL1675" t="str">
            <v/>
          </cell>
        </row>
        <row r="1676">
          <cell r="AL1676" t="str">
            <v/>
          </cell>
        </row>
        <row r="1677">
          <cell r="AL1677" t="str">
            <v/>
          </cell>
        </row>
        <row r="1678">
          <cell r="AL1678" t="str">
            <v/>
          </cell>
        </row>
        <row r="1679">
          <cell r="AL1679" t="str">
            <v/>
          </cell>
        </row>
        <row r="1680">
          <cell r="AL1680" t="str">
            <v/>
          </cell>
        </row>
        <row r="1681">
          <cell r="AL1681" t="str">
            <v/>
          </cell>
        </row>
        <row r="1682">
          <cell r="AL1682" t="str">
            <v/>
          </cell>
        </row>
        <row r="1683">
          <cell r="AL1683" t="str">
            <v/>
          </cell>
        </row>
        <row r="1684">
          <cell r="AL1684" t="str">
            <v/>
          </cell>
        </row>
        <row r="1685">
          <cell r="AL1685" t="str">
            <v/>
          </cell>
        </row>
        <row r="1686">
          <cell r="AL1686" t="str">
            <v/>
          </cell>
        </row>
        <row r="1687">
          <cell r="AL1687" t="str">
            <v/>
          </cell>
        </row>
        <row r="1688">
          <cell r="AL1688" t="str">
            <v/>
          </cell>
        </row>
        <row r="1689">
          <cell r="AL1689" t="str">
            <v/>
          </cell>
        </row>
        <row r="1690">
          <cell r="AL1690" t="str">
            <v/>
          </cell>
        </row>
        <row r="1691">
          <cell r="AL1691" t="str">
            <v/>
          </cell>
        </row>
        <row r="1692">
          <cell r="AL1692" t="str">
            <v/>
          </cell>
        </row>
        <row r="1693">
          <cell r="AL1693" t="str">
            <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購置固定資產彙總"/>
      <sheetName val="購置固定資產"/>
      <sheetName val="Cash Flow &amp; CAPEX"/>
      <sheetName val="100Q2CF"/>
      <sheetName val="100Q1CF"/>
      <sheetName val="99Q4CF"/>
      <sheetName val="BS Rations"/>
      <sheetName val="ROA、ROE"/>
    </sheetNames>
    <sheetDataSet>
      <sheetData sheetId="3">
        <row r="1">
          <cell r="C1" t="str">
            <v>100年第二季</v>
          </cell>
          <cell r="E1" t="str">
            <v>100年第一季</v>
          </cell>
          <cell r="G1" t="str">
            <v>100年累計</v>
          </cell>
          <cell r="I1" t="str">
            <v>99年第二季</v>
          </cell>
          <cell r="K1" t="str">
            <v>99年第一季</v>
          </cell>
          <cell r="M1" t="str">
            <v>99年累計</v>
          </cell>
        </row>
        <row r="2">
          <cell r="A2" t="str">
            <v>營業活動之現金流量</v>
          </cell>
        </row>
        <row r="3">
          <cell r="A3" t="str">
            <v>合併總純益</v>
          </cell>
          <cell r="C3">
            <v>3469337</v>
          </cell>
          <cell r="E3">
            <v>3292171</v>
          </cell>
          <cell r="G3">
            <v>6761508</v>
          </cell>
          <cell r="I3">
            <v>3376498</v>
          </cell>
          <cell r="K3">
            <v>3619219</v>
          </cell>
          <cell r="M3">
            <v>6995717</v>
          </cell>
        </row>
        <row r="4">
          <cell r="A4" t="str">
            <v>調整項目</v>
          </cell>
          <cell r="C4">
            <v>0</v>
          </cell>
          <cell r="I4">
            <v>0</v>
          </cell>
        </row>
        <row r="5">
          <cell r="A5" t="str">
            <v>折　　舊</v>
          </cell>
          <cell r="C5">
            <v>2036034</v>
          </cell>
          <cell r="E5">
            <v>2016252</v>
          </cell>
          <cell r="G5">
            <v>4052286</v>
          </cell>
          <cell r="I5">
            <v>2014625</v>
          </cell>
          <cell r="K5">
            <v>2006526</v>
          </cell>
          <cell r="M5">
            <v>4021151</v>
          </cell>
        </row>
        <row r="6">
          <cell r="A6" t="str">
            <v>處分及報廢固定資產損失－淨額</v>
          </cell>
          <cell r="C6">
            <v>168866</v>
          </cell>
          <cell r="E6">
            <v>59918</v>
          </cell>
          <cell r="G6">
            <v>228784</v>
          </cell>
          <cell r="I6">
            <v>787710</v>
          </cell>
          <cell r="K6">
            <v>296565</v>
          </cell>
          <cell r="M6">
            <v>1084275</v>
          </cell>
        </row>
        <row r="7">
          <cell r="A7" t="str">
            <v>攤　　銷</v>
          </cell>
          <cell r="C7">
            <v>303797</v>
          </cell>
          <cell r="E7">
            <v>291152</v>
          </cell>
          <cell r="G7">
            <v>594949</v>
          </cell>
          <cell r="I7">
            <v>273133</v>
          </cell>
          <cell r="K7">
            <v>275024</v>
          </cell>
          <cell r="M7">
            <v>548157</v>
          </cell>
        </row>
        <row r="8">
          <cell r="A8" t="str">
            <v>遞延所得稅</v>
          </cell>
          <cell r="C8">
            <v>86375</v>
          </cell>
          <cell r="E8">
            <v>90750</v>
          </cell>
          <cell r="G8">
            <v>177125</v>
          </cell>
          <cell r="I8">
            <v>288306</v>
          </cell>
          <cell r="K8">
            <v>84541</v>
          </cell>
          <cell r="M8">
            <v>372847</v>
          </cell>
        </row>
        <row r="9">
          <cell r="A9" t="str">
            <v>呆　　帳</v>
          </cell>
          <cell r="C9">
            <v>109805</v>
          </cell>
          <cell r="E9">
            <v>74154</v>
          </cell>
          <cell r="G9">
            <v>183959</v>
          </cell>
          <cell r="I9">
            <v>116309</v>
          </cell>
          <cell r="K9">
            <v>108668</v>
          </cell>
          <cell r="M9">
            <v>224977</v>
          </cell>
        </row>
        <row r="10">
          <cell r="A10" t="str">
            <v>員工認股權酬勞成本</v>
          </cell>
          <cell r="C10">
            <v>0</v>
          </cell>
          <cell r="I10">
            <v>0</v>
          </cell>
        </row>
        <row r="11">
          <cell r="A11" t="str">
            <v>處分備供出售資產損失</v>
          </cell>
          <cell r="C11">
            <v>0</v>
          </cell>
          <cell r="I11">
            <v>0</v>
          </cell>
        </row>
        <row r="12">
          <cell r="A12" t="str">
            <v>權益法認列之投資損失</v>
          </cell>
          <cell r="C12">
            <v>6229</v>
          </cell>
          <cell r="E12">
            <v>6816</v>
          </cell>
          <cell r="G12">
            <v>13045</v>
          </cell>
          <cell r="I12">
            <v>7251</v>
          </cell>
          <cell r="K12">
            <v>6609</v>
          </cell>
          <cell r="M12">
            <v>13860</v>
          </cell>
        </row>
        <row r="13">
          <cell r="A13" t="str">
            <v>減損損失</v>
          </cell>
          <cell r="C13">
            <v>1604</v>
          </cell>
          <cell r="G13">
            <v>1604</v>
          </cell>
          <cell r="I13">
            <v>3229</v>
          </cell>
          <cell r="M13">
            <v>3229</v>
          </cell>
        </row>
        <row r="14">
          <cell r="A14" t="str">
            <v>存貨跌價損失(回升利益)</v>
          </cell>
          <cell r="C14">
            <v>7058</v>
          </cell>
          <cell r="E14">
            <v>9211</v>
          </cell>
          <cell r="G14">
            <v>16269</v>
          </cell>
          <cell r="I14">
            <v>878</v>
          </cell>
          <cell r="K14">
            <v>1965</v>
          </cell>
          <cell r="M14">
            <v>2843</v>
          </cell>
        </row>
        <row r="15">
          <cell r="A15" t="str">
            <v>退 休 金</v>
          </cell>
          <cell r="C15">
            <v>2063</v>
          </cell>
          <cell r="E15">
            <v>2169</v>
          </cell>
          <cell r="G15">
            <v>4232</v>
          </cell>
          <cell r="I15">
            <v>1925</v>
          </cell>
          <cell r="K15">
            <v>-954</v>
          </cell>
          <cell r="M15">
            <v>971</v>
          </cell>
        </row>
        <row r="16">
          <cell r="A16" t="str">
            <v>處分投資損失(利益)</v>
          </cell>
          <cell r="C16">
            <v>0</v>
          </cell>
          <cell r="I16">
            <v>0</v>
          </cell>
        </row>
        <row r="17">
          <cell r="A17" t="str">
            <v>長期應付票據攤銷</v>
          </cell>
          <cell r="C17">
            <v>0</v>
          </cell>
          <cell r="I17">
            <v>0</v>
          </cell>
        </row>
        <row r="18">
          <cell r="A18" t="str">
            <v>固定資產轉列費用數</v>
          </cell>
          <cell r="C18">
            <v>0</v>
          </cell>
          <cell r="I18">
            <v>0</v>
          </cell>
        </row>
        <row r="19">
          <cell r="A19" t="str">
            <v>其　　他</v>
          </cell>
          <cell r="C19">
            <v>1733</v>
          </cell>
          <cell r="G19">
            <v>1733</v>
          </cell>
          <cell r="I19">
            <v>0</v>
          </cell>
          <cell r="K19">
            <v>3249</v>
          </cell>
          <cell r="M19">
            <v>3249</v>
          </cell>
        </row>
        <row r="20">
          <cell r="A20" t="str">
            <v>營業資產及負債之淨變動</v>
          </cell>
          <cell r="C20">
            <v>0</v>
          </cell>
          <cell r="I20">
            <v>0</v>
          </cell>
        </row>
        <row r="21">
          <cell r="A21" t="str">
            <v>公平價值變動列入損益之金融資產</v>
          </cell>
          <cell r="C21">
            <v>0</v>
          </cell>
          <cell r="I21">
            <v>0</v>
          </cell>
        </row>
        <row r="22">
          <cell r="A22" t="str">
            <v>應收票據</v>
          </cell>
          <cell r="C22">
            <v>92067</v>
          </cell>
          <cell r="E22">
            <v>-71982</v>
          </cell>
          <cell r="G22">
            <v>20085</v>
          </cell>
          <cell r="I22">
            <v>-6159</v>
          </cell>
          <cell r="K22">
            <v>12122</v>
          </cell>
          <cell r="M22">
            <v>5963</v>
          </cell>
        </row>
        <row r="23">
          <cell r="A23" t="str">
            <v>應收帳款淨額</v>
          </cell>
          <cell r="C23">
            <v>-518154</v>
          </cell>
          <cell r="E23">
            <v>255872</v>
          </cell>
          <cell r="G23">
            <v>-262282</v>
          </cell>
          <cell r="I23">
            <v>-263174</v>
          </cell>
          <cell r="K23">
            <v>262926</v>
          </cell>
          <cell r="M23">
            <v>-248</v>
          </cell>
        </row>
        <row r="24">
          <cell r="A24" t="str">
            <v>應收帳款－關係人</v>
          </cell>
          <cell r="C24">
            <v>8531</v>
          </cell>
          <cell r="E24">
            <v>-9935</v>
          </cell>
          <cell r="G24">
            <v>-1404</v>
          </cell>
          <cell r="I24">
            <v>-33066</v>
          </cell>
          <cell r="K24">
            <v>-16839</v>
          </cell>
          <cell r="M24">
            <v>-49905</v>
          </cell>
        </row>
        <row r="25">
          <cell r="A25" t="str">
            <v>其他應收款</v>
          </cell>
          <cell r="C25">
            <v>115282</v>
          </cell>
          <cell r="E25">
            <v>201840</v>
          </cell>
          <cell r="G25">
            <v>317122</v>
          </cell>
          <cell r="I25">
            <v>-33532</v>
          </cell>
          <cell r="K25">
            <v>-26014</v>
          </cell>
          <cell r="M25">
            <v>-59546</v>
          </cell>
        </row>
        <row r="26">
          <cell r="A26" t="str">
            <v>長期應收租賃款</v>
          </cell>
          <cell r="C26">
            <v>6757</v>
          </cell>
          <cell r="E26">
            <v>-5094</v>
          </cell>
          <cell r="G26">
            <v>1663</v>
          </cell>
          <cell r="I26">
            <v>-21042</v>
          </cell>
          <cell r="K26">
            <v>-3523</v>
          </cell>
          <cell r="M26">
            <v>-24565</v>
          </cell>
        </row>
        <row r="27">
          <cell r="A27" t="str">
            <v>存　　貨</v>
          </cell>
          <cell r="C27">
            <v>601818</v>
          </cell>
          <cell r="E27">
            <v>-876001</v>
          </cell>
          <cell r="G27">
            <v>-274183</v>
          </cell>
          <cell r="I27">
            <v>-190860</v>
          </cell>
          <cell r="K27">
            <v>-186482</v>
          </cell>
          <cell r="M27">
            <v>-377342</v>
          </cell>
        </row>
        <row r="28">
          <cell r="A28" t="str">
            <v>預付款項</v>
          </cell>
          <cell r="C28">
            <v>-24307</v>
          </cell>
          <cell r="E28">
            <v>-115485</v>
          </cell>
          <cell r="G28">
            <v>-139792</v>
          </cell>
          <cell r="I28">
            <v>141152</v>
          </cell>
          <cell r="K28">
            <v>-115668</v>
          </cell>
          <cell r="M28">
            <v>25484</v>
          </cell>
        </row>
        <row r="29">
          <cell r="A29" t="str">
            <v>其他流動資產</v>
          </cell>
          <cell r="C29">
            <v>3536</v>
          </cell>
          <cell r="E29">
            <v>-8058</v>
          </cell>
          <cell r="G29">
            <v>-4522</v>
          </cell>
          <cell r="I29">
            <v>3705</v>
          </cell>
          <cell r="K29">
            <v>-4612</v>
          </cell>
          <cell r="M29">
            <v>-907</v>
          </cell>
        </row>
        <row r="30">
          <cell r="A30" t="str">
            <v>應付票據</v>
          </cell>
          <cell r="C30">
            <v>2311</v>
          </cell>
          <cell r="E30">
            <v>-110101</v>
          </cell>
          <cell r="G30">
            <v>-107790</v>
          </cell>
          <cell r="I30">
            <v>150464</v>
          </cell>
          <cell r="K30">
            <v>-160561</v>
          </cell>
          <cell r="M30">
            <v>-10097</v>
          </cell>
        </row>
        <row r="31">
          <cell r="A31" t="str">
            <v>應付帳款</v>
          </cell>
          <cell r="C31">
            <v>-847097</v>
          </cell>
          <cell r="E31">
            <v>752181</v>
          </cell>
          <cell r="G31">
            <v>-94916</v>
          </cell>
          <cell r="I31">
            <v>-390759</v>
          </cell>
          <cell r="K31">
            <v>701350</v>
          </cell>
          <cell r="M31">
            <v>310591</v>
          </cell>
        </row>
        <row r="32">
          <cell r="A32" t="str">
            <v>應付所得稅</v>
          </cell>
          <cell r="C32">
            <v>-763062</v>
          </cell>
          <cell r="E32">
            <v>582938</v>
          </cell>
          <cell r="G32">
            <v>-180124</v>
          </cell>
          <cell r="I32">
            <v>-1528603</v>
          </cell>
          <cell r="K32">
            <v>814884</v>
          </cell>
          <cell r="M32">
            <v>-713719</v>
          </cell>
        </row>
        <row r="33">
          <cell r="A33" t="str">
            <v>應付費用</v>
          </cell>
          <cell r="C33">
            <v>394590</v>
          </cell>
          <cell r="E33">
            <v>-326873</v>
          </cell>
          <cell r="G33">
            <v>67717</v>
          </cell>
          <cell r="I33">
            <v>210502</v>
          </cell>
          <cell r="K33">
            <v>-419190</v>
          </cell>
          <cell r="M33">
            <v>-208688</v>
          </cell>
        </row>
        <row r="34">
          <cell r="A34" t="str">
            <v>其他應付款項</v>
          </cell>
          <cell r="C34">
            <v>468408</v>
          </cell>
          <cell r="E34">
            <v>-416299</v>
          </cell>
          <cell r="G34">
            <v>52109</v>
          </cell>
          <cell r="I34">
            <v>24841</v>
          </cell>
          <cell r="K34">
            <v>-47994</v>
          </cell>
          <cell r="M34">
            <v>-23153</v>
          </cell>
        </row>
        <row r="35">
          <cell r="A35" t="str">
            <v>預收款項</v>
          </cell>
          <cell r="C35">
            <v>164346</v>
          </cell>
          <cell r="E35">
            <v>214932</v>
          </cell>
          <cell r="G35">
            <v>379278</v>
          </cell>
          <cell r="I35">
            <v>-215925</v>
          </cell>
          <cell r="K35">
            <v>679707</v>
          </cell>
          <cell r="M35">
            <v>463782</v>
          </cell>
        </row>
        <row r="36">
          <cell r="A36" t="str">
            <v>其他流動負債</v>
          </cell>
          <cell r="C36">
            <v>-71958</v>
          </cell>
          <cell r="E36">
            <v>85045</v>
          </cell>
          <cell r="G36">
            <v>13087</v>
          </cell>
          <cell r="I36">
            <v>-34937</v>
          </cell>
          <cell r="K36">
            <v>11052</v>
          </cell>
          <cell r="M36">
            <v>-23885</v>
          </cell>
        </row>
        <row r="37">
          <cell r="A37" t="str">
            <v>營業活動之淨現金流入</v>
          </cell>
          <cell r="C37">
            <v>5825969</v>
          </cell>
          <cell r="E37">
            <v>5995573</v>
          </cell>
          <cell r="G37">
            <v>11821542</v>
          </cell>
          <cell r="I37">
            <v>4682471</v>
          </cell>
          <cell r="K37">
            <v>7902570</v>
          </cell>
          <cell r="M37">
            <v>12585041</v>
          </cell>
        </row>
        <row r="39">
          <cell r="A39" t="str">
            <v>投資活動之現金流量</v>
          </cell>
        </row>
        <row r="40">
          <cell r="A40" t="str">
            <v>購置固定資產</v>
          </cell>
          <cell r="C40">
            <v>-1403066</v>
          </cell>
          <cell r="E40">
            <v>-1329151</v>
          </cell>
          <cell r="G40">
            <v>-2732217</v>
          </cell>
          <cell r="I40">
            <v>-1362539</v>
          </cell>
          <cell r="K40">
            <v>-1464198</v>
          </cell>
          <cell r="M40">
            <v>-2826737</v>
          </cell>
        </row>
        <row r="41">
          <cell r="A41" t="str">
            <v>遞延費用淨增加</v>
          </cell>
          <cell r="C41">
            <v>-32907</v>
          </cell>
          <cell r="E41">
            <v>-150235</v>
          </cell>
          <cell r="G41">
            <v>-183142</v>
          </cell>
          <cell r="I41">
            <v>-30710</v>
          </cell>
          <cell r="K41">
            <v>-19827</v>
          </cell>
          <cell r="M41">
            <v>-50537</v>
          </cell>
        </row>
        <row r="42">
          <cell r="A42" t="str">
            <v>處分以成本衡量之金融資產價款</v>
          </cell>
          <cell r="C42">
            <v>0</v>
          </cell>
          <cell r="I42">
            <v>0</v>
          </cell>
        </row>
        <row r="43">
          <cell r="A43" t="str">
            <v>取得子公司價款</v>
          </cell>
          <cell r="C43">
            <v>-219</v>
          </cell>
          <cell r="G43">
            <v>-219</v>
          </cell>
          <cell r="I43">
            <v>-9000</v>
          </cell>
          <cell r="K43">
            <v>-1592</v>
          </cell>
          <cell r="M43">
            <v>-10592</v>
          </cell>
        </row>
        <row r="44">
          <cell r="A44" t="str">
            <v>其他資產減少（增加）</v>
          </cell>
          <cell r="C44">
            <v>0</v>
          </cell>
          <cell r="I44">
            <v>71</v>
          </cell>
          <cell r="K44">
            <v>71</v>
          </cell>
          <cell r="M44">
            <v>142</v>
          </cell>
        </row>
        <row r="45">
          <cell r="A45" t="str">
            <v>電腦軟體成本及其他無形資產增加</v>
          </cell>
          <cell r="C45">
            <v>-1258</v>
          </cell>
          <cell r="E45">
            <v>-2326</v>
          </cell>
          <cell r="G45">
            <v>-3584</v>
          </cell>
          <cell r="I45">
            <v>-1580</v>
          </cell>
          <cell r="K45">
            <v>-5705</v>
          </cell>
          <cell r="M45">
            <v>-7285</v>
          </cell>
        </row>
        <row r="46">
          <cell r="A46" t="str">
            <v>自被投資公司取得減資款</v>
          </cell>
          <cell r="C46">
            <v>0</v>
          </cell>
          <cell r="E46">
            <v>5434</v>
          </cell>
          <cell r="G46">
            <v>5434</v>
          </cell>
          <cell r="I46">
            <v>0</v>
          </cell>
          <cell r="K46">
            <v>2717</v>
          </cell>
          <cell r="M46">
            <v>2717</v>
          </cell>
        </row>
        <row r="47">
          <cell r="A47" t="str">
            <v>存出保證金減少</v>
          </cell>
          <cell r="C47">
            <v>-10722</v>
          </cell>
          <cell r="E47">
            <v>-4263</v>
          </cell>
          <cell r="G47">
            <v>-14985</v>
          </cell>
          <cell r="I47">
            <v>11100</v>
          </cell>
          <cell r="K47">
            <v>-11065</v>
          </cell>
          <cell r="M47">
            <v>35</v>
          </cell>
        </row>
        <row r="48">
          <cell r="A48" t="str">
            <v>商譽增加</v>
          </cell>
          <cell r="C48">
            <v>0</v>
          </cell>
          <cell r="I48">
            <v>0</v>
          </cell>
        </row>
        <row r="49">
          <cell r="A49" t="str">
            <v>處分閒置資產價款</v>
          </cell>
          <cell r="C49">
            <v>0</v>
          </cell>
          <cell r="I49">
            <v>0</v>
          </cell>
        </row>
        <row r="50">
          <cell r="A50" t="str">
            <v>質押定期存款減少</v>
          </cell>
          <cell r="C50">
            <v>1209</v>
          </cell>
          <cell r="E50">
            <v>459</v>
          </cell>
          <cell r="G50">
            <v>1668</v>
          </cell>
          <cell r="I50">
            <v>10000</v>
          </cell>
          <cell r="K50">
            <v>4978</v>
          </cell>
          <cell r="M50">
            <v>14978</v>
          </cell>
        </row>
        <row r="51">
          <cell r="A51" t="str">
            <v>處分固定資產價款</v>
          </cell>
          <cell r="C51">
            <v>424</v>
          </cell>
          <cell r="E51">
            <v>829</v>
          </cell>
          <cell r="G51">
            <v>1253</v>
          </cell>
          <cell r="I51">
            <v>438</v>
          </cell>
          <cell r="K51">
            <v>6</v>
          </cell>
          <cell r="M51">
            <v>444</v>
          </cell>
        </row>
        <row r="52">
          <cell r="A52" t="str">
            <v>處分備供出售金融資產價款</v>
          </cell>
          <cell r="C52">
            <v>0</v>
          </cell>
          <cell r="I52">
            <v>0</v>
          </cell>
        </row>
        <row r="53">
          <cell r="A53" t="str">
            <v>採權益法之長期股權投資增加</v>
          </cell>
          <cell r="C53">
            <v>-99800</v>
          </cell>
          <cell r="G53">
            <v>-99800</v>
          </cell>
          <cell r="I53">
            <v>-103000</v>
          </cell>
          <cell r="M53">
            <v>-103000</v>
          </cell>
        </row>
        <row r="54">
          <cell r="A54" t="str">
            <v>投資活動之淨現金流出</v>
          </cell>
          <cell r="C54">
            <v>-1546339</v>
          </cell>
          <cell r="E54">
            <v>-1479253</v>
          </cell>
          <cell r="G54">
            <v>-3025592</v>
          </cell>
          <cell r="I54">
            <v>-1485220</v>
          </cell>
          <cell r="K54">
            <v>-1494615</v>
          </cell>
          <cell r="M54">
            <v>-2979835</v>
          </cell>
        </row>
        <row r="56">
          <cell r="A56" t="str">
            <v>融資活動之現金流量</v>
          </cell>
        </row>
        <row r="57">
          <cell r="A57" t="str">
            <v>發放現金股利</v>
          </cell>
          <cell r="C57">
            <v>0</v>
          </cell>
          <cell r="I57">
            <v>0</v>
          </cell>
        </row>
        <row r="58">
          <cell r="A58" t="str">
            <v>償還長期借款</v>
          </cell>
          <cell r="C58">
            <v>0</v>
          </cell>
          <cell r="E58">
            <v>-4966667</v>
          </cell>
          <cell r="G58">
            <v>-4966667</v>
          </cell>
          <cell r="I58">
            <v>0</v>
          </cell>
        </row>
        <row r="59">
          <cell r="A59" t="str">
            <v>償還公司債</v>
          </cell>
          <cell r="C59">
            <v>0</v>
          </cell>
          <cell r="I59">
            <v>0</v>
          </cell>
        </row>
        <row r="60">
          <cell r="A60" t="str">
            <v>短期借款增加（減少）</v>
          </cell>
          <cell r="C60">
            <v>-333000</v>
          </cell>
          <cell r="E60">
            <v>-1842000</v>
          </cell>
          <cell r="G60">
            <v>-2175000</v>
          </cell>
          <cell r="I60">
            <v>-550000</v>
          </cell>
          <cell r="K60">
            <v>-5650000</v>
          </cell>
          <cell r="M60">
            <v>-6200000</v>
          </cell>
        </row>
        <row r="61">
          <cell r="A61" t="str">
            <v>舉借長期借款</v>
          </cell>
          <cell r="C61">
            <v>0</v>
          </cell>
          <cell r="E61">
            <v>2666667</v>
          </cell>
          <cell r="G61">
            <v>2666667</v>
          </cell>
          <cell r="I61">
            <v>0</v>
          </cell>
        </row>
        <row r="62">
          <cell r="A62" t="str">
            <v>庫藏股轉讓予員工</v>
          </cell>
          <cell r="C62">
            <v>0</v>
          </cell>
          <cell r="I62">
            <v>0</v>
          </cell>
        </row>
        <row r="63">
          <cell r="A63" t="str">
            <v>應付短期票券增加(減少)</v>
          </cell>
          <cell r="C63">
            <v>0</v>
          </cell>
          <cell r="E63">
            <v>-499732</v>
          </cell>
          <cell r="G63">
            <v>-499732</v>
          </cell>
          <cell r="I63">
            <v>249758</v>
          </cell>
          <cell r="K63">
            <v>-799638</v>
          </cell>
          <cell r="M63">
            <v>-549880</v>
          </cell>
        </row>
        <row r="64">
          <cell r="A64" t="str">
            <v>存入保證金減少</v>
          </cell>
          <cell r="C64">
            <v>-293</v>
          </cell>
          <cell r="E64">
            <v>9357</v>
          </cell>
          <cell r="G64">
            <v>9064</v>
          </cell>
          <cell r="I64">
            <v>-773</v>
          </cell>
          <cell r="K64">
            <v>4162</v>
          </cell>
          <cell r="M64">
            <v>3389</v>
          </cell>
        </row>
        <row r="65">
          <cell r="A65" t="str">
            <v>退還清算股款予少數股東</v>
          </cell>
          <cell r="C65">
            <v>0</v>
          </cell>
          <cell r="I65">
            <v>0</v>
          </cell>
        </row>
        <row r="66">
          <cell r="A66" t="str">
            <v>少數股權減少</v>
          </cell>
          <cell r="C66">
            <v>0</v>
          </cell>
          <cell r="I66">
            <v>0</v>
          </cell>
        </row>
        <row r="67">
          <cell r="A67" t="str">
            <v>庫藏股票處分價款</v>
          </cell>
          <cell r="C67">
            <v>0</v>
          </cell>
          <cell r="I67">
            <v>0</v>
          </cell>
        </row>
        <row r="68">
          <cell r="A68" t="str">
            <v>現金減資</v>
          </cell>
          <cell r="C68">
            <v>0</v>
          </cell>
          <cell r="I68">
            <v>0</v>
          </cell>
        </row>
        <row r="69">
          <cell r="A69" t="str">
            <v>發行公司債</v>
          </cell>
          <cell r="C69">
            <v>0</v>
          </cell>
          <cell r="I69">
            <v>0</v>
          </cell>
        </row>
        <row r="70">
          <cell r="A70" t="str">
            <v>償還長期應付票據</v>
          </cell>
          <cell r="C70">
            <v>0</v>
          </cell>
          <cell r="I70">
            <v>0</v>
          </cell>
        </row>
        <row r="71">
          <cell r="A71" t="str">
            <v>買回庫藏股</v>
          </cell>
          <cell r="C71">
            <v>0</v>
          </cell>
          <cell r="I71">
            <v>0</v>
          </cell>
        </row>
        <row r="72">
          <cell r="A72" t="str">
            <v>支付員工紅利</v>
          </cell>
          <cell r="C72">
            <v>0</v>
          </cell>
          <cell r="I72">
            <v>0</v>
          </cell>
        </row>
        <row r="73">
          <cell r="A73" t="str">
            <v>支付董監事酬勞</v>
          </cell>
          <cell r="C73">
            <v>0</v>
          </cell>
          <cell r="I73">
            <v>0</v>
          </cell>
        </row>
        <row r="74">
          <cell r="A74" t="str">
            <v>發放現金股利予少數股東</v>
          </cell>
          <cell r="C74">
            <v>-513</v>
          </cell>
          <cell r="G74">
            <v>-513</v>
          </cell>
          <cell r="I74">
            <v>-323</v>
          </cell>
          <cell r="M74">
            <v>-323</v>
          </cell>
        </row>
        <row r="75">
          <cell r="A75" t="str">
            <v>融資活動之淨現金流出</v>
          </cell>
          <cell r="C75">
            <v>-333806</v>
          </cell>
          <cell r="E75">
            <v>-4632375</v>
          </cell>
          <cell r="G75">
            <v>-4966181</v>
          </cell>
          <cell r="I75">
            <v>-301338</v>
          </cell>
          <cell r="K75">
            <v>-6445476</v>
          </cell>
          <cell r="M75">
            <v>-6746814</v>
          </cell>
        </row>
        <row r="77">
          <cell r="A77" t="str">
            <v>匯率影響數</v>
          </cell>
          <cell r="C77">
            <v>-3530</v>
          </cell>
          <cell r="E77">
            <v>-4576</v>
          </cell>
          <cell r="G77">
            <v>-8106</v>
          </cell>
          <cell r="I77">
            <v>4109</v>
          </cell>
          <cell r="K77">
            <v>-3484</v>
          </cell>
          <cell r="M77">
            <v>625</v>
          </cell>
        </row>
        <row r="79">
          <cell r="A79" t="str">
            <v>取得子公司控制能力現金流量影響數</v>
          </cell>
          <cell r="C79">
            <v>0</v>
          </cell>
          <cell r="E79">
            <v>0</v>
          </cell>
          <cell r="G79">
            <v>0</v>
          </cell>
          <cell r="I79">
            <v>0</v>
          </cell>
          <cell r="K79">
            <v>0</v>
          </cell>
          <cell r="M79">
            <v>0</v>
          </cell>
        </row>
        <row r="81">
          <cell r="A81" t="str">
            <v>本期現金及約當現金減少數</v>
          </cell>
          <cell r="C81">
            <v>3942294</v>
          </cell>
          <cell r="E81">
            <v>-120631</v>
          </cell>
          <cell r="G81">
            <v>3821663</v>
          </cell>
          <cell r="I81">
            <v>2900022</v>
          </cell>
          <cell r="K81">
            <v>-41005</v>
          </cell>
          <cell r="M81">
            <v>2859017</v>
          </cell>
        </row>
        <row r="82">
          <cell r="A82" t="str">
            <v>期初現金及約當現金餘額</v>
          </cell>
          <cell r="C82">
            <v>5928699</v>
          </cell>
          <cell r="E82">
            <v>6049330</v>
          </cell>
          <cell r="G82">
            <v>6049330</v>
          </cell>
          <cell r="I82">
            <v>2958031</v>
          </cell>
          <cell r="K82">
            <v>2999036</v>
          </cell>
          <cell r="M82">
            <v>2999036</v>
          </cell>
        </row>
        <row r="84">
          <cell r="A84" t="str">
            <v>期末現金及約當現金餘額</v>
          </cell>
          <cell r="C84">
            <v>9870993</v>
          </cell>
          <cell r="E84">
            <v>5928699</v>
          </cell>
          <cell r="G84">
            <v>9870993</v>
          </cell>
          <cell r="I84">
            <v>5858053</v>
          </cell>
          <cell r="K84">
            <v>2958031</v>
          </cell>
          <cell r="M84">
            <v>5858053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BITDA"/>
      <sheetName val="追加預計損益表-91"/>
      <sheetName val="TOTAL合計"/>
      <sheetName val="YTD合計"/>
      <sheetName val="12月CUR合計"/>
      <sheetName val="11月CUR合計"/>
      <sheetName val="10月CUR合計"/>
      <sheetName val="9月CUR合計"/>
      <sheetName val="8月CUR合計"/>
      <sheetName val="7月CUR合計"/>
      <sheetName val="6月CUR合計"/>
      <sheetName val="5月CUR合計"/>
      <sheetName val="4月CUR合計"/>
      <sheetName val="3月CUR合計"/>
      <sheetName val="2月CUR合計"/>
      <sheetName val="1月CUR合計"/>
      <sheetName val="MR"/>
      <sheetName val="TOTAL"/>
      <sheetName val="YTD"/>
      <sheetName val="12月CUR"/>
      <sheetName val="11月CUR"/>
      <sheetName val="10月CUR"/>
      <sheetName val="9月CUR"/>
      <sheetName val="8月CUR"/>
      <sheetName val="7月CUR"/>
      <sheetName val="6月CUR"/>
      <sheetName val="5月CUR"/>
      <sheetName val="4月CUR"/>
      <sheetName val="3月CUR"/>
      <sheetName val="2月CUR"/>
      <sheetName val="1月CUR"/>
      <sheetName val="董事長室"/>
      <sheetName val="總經理室"/>
      <sheetName val="法務室"/>
      <sheetName val="直營處"/>
      <sheetName val="帳務處"/>
      <sheetName val="系統網路處"/>
      <sheetName val="行銷處"/>
      <sheetName val="經銷處"/>
      <sheetName val="營管處"/>
      <sheetName val="媒體處"/>
      <sheetName val="企業客戶處"/>
      <sheetName val="客服處"/>
      <sheetName val="資訊處"/>
      <sheetName val="研發處"/>
      <sheetName val="人事處"/>
      <sheetName val="總務處"/>
      <sheetName val="敦南"/>
      <sheetName val="電信"/>
      <sheetName val="主管餐廳"/>
      <sheetName val="追加檔"/>
      <sheetName val="處 (15)"/>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關鍵參數"/>
      <sheetName val="基本資料"/>
      <sheetName val="部門名稱"/>
      <sheetName val="人力預算彙總檔"/>
      <sheetName val="人力預算輸入檔"/>
      <sheetName val="費用輸入檔"/>
      <sheetName val="費用明細表"/>
      <sheetName val="Sheet2"/>
      <sheetName val="費用預算報告"/>
      <sheetName val="費用比較表"/>
      <sheetName val="費用比較表-英文版"/>
      <sheetName val="費用報告比較"/>
      <sheetName val="支出明細表"/>
      <sheetName val="費用報告比較-英文版"/>
      <sheetName val="費用實際數輸入檔"/>
      <sheetName val="預算科目修正輔助"/>
      <sheetName val="2G 3G分攤方法"/>
      <sheetName val="基本資料檔"/>
      <sheetName val="92累計比較損益表-F"/>
      <sheetName val="Rate"/>
      <sheetName val="清單"/>
      <sheetName val="遞延-業務(軟體)"/>
    </sheetNames>
    <sheetDataSet>
      <sheetData sheetId="2">
        <row r="1">
          <cell r="B1" t="str">
            <v>台灣大哥大股份有限公司</v>
          </cell>
        </row>
        <row r="6">
          <cell r="B6" t="str">
            <v>費用輸入表-用人/業務</v>
          </cell>
        </row>
        <row r="11">
          <cell r="B11" t="str">
            <v>費用比較表</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追加預計損益表"/>
      <sheetName val="業外"/>
      <sheetName val="YTD-IS格式"/>
      <sheetName val="YTD-MR格式"/>
      <sheetName val="當月-IS格式"/>
      <sheetName val="當月-MR格式"/>
      <sheetName val="調整9月 (漫遊3.25vs1.95vs1.33)"/>
      <sheetName val="調整9月 (漫遊3.25vs1.95vs1.33) (與第3)"/>
      <sheetName val="調整9月(漫遊2.3vs1.3)"/>
      <sheetName val="調整9月(漫遊2.3vs1.3) (與第3季比較)"/>
      <sheetName val="交卷格式(底稿)-元"/>
      <sheetName val="交卷格式-BY季-元"/>
      <sheetName val="交卷格式(底稿)-仟元"/>
      <sheetName val="交卷格式(底稿)-仟元 (2)"/>
      <sheetName val="交卷格式-BY季-仟元 (和內部預算比較)"/>
      <sheetName val="交卷格式-BY季-仟元(和外部預算比較)"/>
      <sheetName val="交卷格式-FINAL版"/>
      <sheetName val="92月份別損益表"/>
      <sheetName val="追加預計損益表-簡式"/>
      <sheetName val="MONTH(彙總)"/>
      <sheetName val="92ACT"/>
      <sheetName val="92估列"/>
      <sheetName val="業外彙總表"/>
      <sheetName val="基本假設"/>
      <sheetName val="其他設備餘額"/>
      <sheetName val="清單"/>
      <sheetName val="佣金預算-9210政策"/>
      <sheetName val="基本資料"/>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基本假設"/>
      <sheetName val="營收明細"/>
      <sheetName val="月租型-舊用戶"/>
      <sheetName val="月租型-新用戶"/>
      <sheetName val="佣金預算-9210政策"/>
      <sheetName val="預付卡佣金-9210政策"/>
      <sheetName val="佣金預算-32%佣金且取消贈送"/>
      <sheetName val="預付卡佣金-32%佣金且取消贈送"/>
      <sheetName val="佣金預算-25%佣金且取消贈送"/>
      <sheetName val="3G新用戶"/>
      <sheetName val="預付卡佣金-25%佣金且取消贈送"/>
      <sheetName val="佣金預算-TTS30%佣金"/>
      <sheetName val="預付卡佣金-TTS30%佣金"/>
      <sheetName val="佣金預算-取消贈送補充卡"/>
      <sheetName val="預付卡佣金-取消贈送補充卡"/>
      <sheetName val="SIM卡"/>
      <sheetName val="IS-MR(仟元)-2004推估vsCOSTDOWN10%"/>
      <sheetName val="IS-MR(仟元)-2004推估vsCOSTDOWN1 (2)"/>
      <sheetName val="IS-MR(仟元)-2004costdown10%"/>
      <sheetName val="IS-MR(仟元)-2004管銷以9209乘12推 (2)"/>
      <sheetName val="IS-管理報表(元) (2)"/>
      <sheetName val="ORIGINAL2"/>
      <sheetName val="定義"/>
      <sheetName val="年0元"/>
      <sheetName val="基本資料"/>
      <sheetName val="資訊技術處-彙總"/>
      <sheetName val="Sheet1"/>
      <sheetName val="921021-93年營收預算-原版-分大小月"/>
      <sheetName val="基"/>
      <sheetName val="清單"/>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CHECK"/>
      <sheetName val="彙總表"/>
      <sheetName val="費用-全公司"/>
      <sheetName val="費用-製"/>
      <sheetName val="費用-製(不含技術部辦)"/>
      <sheetName val="費用-銷"/>
      <sheetName val="費用-管"/>
      <sheetName val="費用-管(含技術部辦)"/>
      <sheetName val="費用-全公司-2G"/>
      <sheetName val="費用-製-2G"/>
      <sheetName val="費用-製-2G(不含技術部辦)"/>
      <sheetName val="費用-銷-2G"/>
      <sheetName val="費用-管-2G"/>
      <sheetName val="費用-管-2G(含技術部辦)"/>
      <sheetName val="費用-全公司-3G"/>
      <sheetName val="費用-製-3G"/>
      <sheetName val="費用-製-3G(不含技術部辦)"/>
      <sheetName val="費用-銷-3G"/>
      <sheetName val="費用-管-3G"/>
      <sheetName val="費用-管-3G(含技術部辦)"/>
      <sheetName val="董事長室-彙總"/>
      <sheetName val="董事長室-2G"/>
      <sheetName val="董事長室-3G"/>
      <sheetName val="技術部辦-彙總"/>
      <sheetName val="技術部辦-2G"/>
      <sheetName val="技術部辦-3G"/>
      <sheetName val="投資法人關係處-彙總"/>
      <sheetName val="投資法人關係處-2G"/>
      <sheetName val="投資法人關係處-3G"/>
      <sheetName val="財務部辦-彙總"/>
      <sheetName val="財務部辦-2G"/>
      <sheetName val="財務部辦-3G"/>
      <sheetName val="總經理室-彙總"/>
      <sheetName val="總經理室-2G"/>
      <sheetName val="總經理室-3G"/>
      <sheetName val="稽核室-彙總"/>
      <sheetName val="稽核室-2G"/>
      <sheetName val="稽核室-3G"/>
      <sheetName val="公關室-彙總"/>
      <sheetName val="公關室-2G"/>
      <sheetName val="公關室-3G"/>
      <sheetName val="法務室-彙總"/>
      <sheetName val="法務室-2G"/>
      <sheetName val="法務室-3G"/>
      <sheetName val="勞安室-彙總"/>
      <sheetName val="勞安室-2G"/>
      <sheetName val="勞安室-3G"/>
      <sheetName val="法規處-彙總"/>
      <sheetName val="法規處-2G"/>
      <sheetName val="法規處-3G"/>
      <sheetName val="系統網路處-彙總"/>
      <sheetName val="系統網路處-2G"/>
      <sheetName val="系統網路處-3G"/>
      <sheetName val="研發處-彙總"/>
      <sheetName val="研發處-2G"/>
      <sheetName val="研發處-3G"/>
      <sheetName val="資訊處-彙總"/>
      <sheetName val="資訊處-2G"/>
      <sheetName val="資訊處-3G"/>
      <sheetName val="行銷處-彙總"/>
      <sheetName val="行銷處-2G"/>
      <sheetName val="行銷處-3G"/>
      <sheetName val="產品企劃處-彙總"/>
      <sheetName val="產品企劃處-2G"/>
      <sheetName val="產品企劃處-3G"/>
      <sheetName val="媒體處-彙總"/>
      <sheetName val="媒體處-2G"/>
      <sheetName val="媒體處-3G"/>
      <sheetName val="營管處-彙總"/>
      <sheetName val="營管處-2G"/>
      <sheetName val="營管處-3G"/>
      <sheetName val="經銷處-彙總"/>
      <sheetName val="經銷處-2G"/>
      <sheetName val="經銷處-3G"/>
      <sheetName val="客服處-彙總"/>
      <sheetName val="客服處-2G"/>
      <sheetName val="客服處-3G"/>
      <sheetName val="直營處-彙總"/>
      <sheetName val="直營處-2G"/>
      <sheetName val="直營處-3G"/>
      <sheetName val="企業客戶處-彙總"/>
      <sheetName val="企業客戶處-2G"/>
      <sheetName val="企業客戶處-3G"/>
      <sheetName val="會計處-彙總"/>
      <sheetName val="會計處-2G"/>
      <sheetName val="會計處-3G"/>
      <sheetName val="財務處-彙總"/>
      <sheetName val="財務處-2G"/>
      <sheetName val="財務處-3G"/>
      <sheetName val="股務處-彙總"/>
      <sheetName val="股務處-2G"/>
      <sheetName val="股務處-3G"/>
      <sheetName val="帳務處-彙總"/>
      <sheetName val="帳務處-2G"/>
      <sheetName val="帳務處-3G"/>
      <sheetName val="不動產處-彙總"/>
      <sheetName val="不動產處-2G"/>
      <sheetName val="不動產處-3G"/>
      <sheetName val="行政部辦-彙總"/>
      <sheetName val="行政部辦-2G"/>
      <sheetName val="行政部辦-3G"/>
      <sheetName val="人力資源處-彙總"/>
      <sheetName val="人力資源處-2G"/>
      <sheetName val="人力資源處-3G"/>
      <sheetName val="總務處-彙總"/>
      <sheetName val="總務處-2G"/>
      <sheetName val="總務處-3G"/>
      <sheetName val="採購處-彙總"/>
      <sheetName val="採購處-2G"/>
      <sheetName val="採購處-3G"/>
      <sheetName val="商務部辦-彙總"/>
      <sheetName val="商務部辦-2G"/>
      <sheetName val="商務部辦-3G"/>
      <sheetName val="#REF"/>
      <sheetName val="預計處分資產"/>
      <sheetName val="合約G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 val="#REF"/>
      <sheetName val="LIST"/>
      <sheetName val="Entity"/>
      <sheetName val="INP_S1"/>
      <sheetName val="INP_S2"/>
      <sheetName val="Admin"/>
      <sheetName val="每月執行副總報告用檔9206 的 工作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2" sqref="E2"/>
    </sheetView>
  </sheetViews>
  <sheetFormatPr defaultColWidth="8.875" defaultRowHeight="15.75"/>
  <cols>
    <col min="1" max="1" width="12.625" style="191" customWidth="1"/>
    <col min="2" max="2" width="30.875" style="191" bestFit="1" customWidth="1"/>
    <col min="3" max="3" width="1.37890625" style="207" customWidth="1"/>
    <col min="4" max="4" width="13.875" style="202" customWidth="1"/>
    <col min="5" max="5" width="14.125" style="202" bestFit="1" customWidth="1"/>
    <col min="6" max="16384" width="8.875" style="191" customWidth="1"/>
  </cols>
  <sheetData>
    <row r="1" spans="1:5" s="192" customFormat="1" ht="16.5">
      <c r="A1" s="194" t="s">
        <v>487</v>
      </c>
      <c r="B1" s="194" t="s">
        <v>488</v>
      </c>
      <c r="C1" s="204"/>
      <c r="D1" s="210" t="s">
        <v>514</v>
      </c>
      <c r="E1" s="210" t="s">
        <v>515</v>
      </c>
    </row>
    <row r="2" spans="1:5" ht="16.5">
      <c r="A2" s="399" t="s">
        <v>506</v>
      </c>
      <c r="B2" s="193" t="s">
        <v>477</v>
      </c>
      <c r="C2" s="205"/>
      <c r="D2" s="208">
        <v>-2962132</v>
      </c>
      <c r="E2" s="208">
        <v>-2164714</v>
      </c>
    </row>
    <row r="3" spans="1:5" ht="16.5">
      <c r="A3" s="400"/>
      <c r="B3" s="193" t="s">
        <v>478</v>
      </c>
      <c r="C3" s="205"/>
      <c r="D3" s="208">
        <v>-69502</v>
      </c>
      <c r="E3" s="208">
        <v>-59835</v>
      </c>
    </row>
    <row r="4" spans="1:5" ht="16.5">
      <c r="A4" s="400"/>
      <c r="B4" s="193" t="s">
        <v>479</v>
      </c>
      <c r="C4" s="205"/>
      <c r="D4" s="208">
        <v>-3690467</v>
      </c>
      <c r="E4" s="208">
        <v>-44099</v>
      </c>
    </row>
    <row r="5" spans="1:5" ht="16.5">
      <c r="A5" s="401" t="s">
        <v>508</v>
      </c>
      <c r="B5" s="193" t="s">
        <v>483</v>
      </c>
      <c r="C5" s="205"/>
      <c r="D5" s="208"/>
      <c r="E5" s="208"/>
    </row>
    <row r="6" spans="1:5" ht="16.5">
      <c r="A6" s="400"/>
      <c r="B6" s="193" t="s">
        <v>482</v>
      </c>
      <c r="C6" s="205"/>
      <c r="D6" s="209"/>
      <c r="E6" s="208">
        <v>-320273</v>
      </c>
    </row>
    <row r="7" spans="1:5" ht="16.5">
      <c r="A7" s="400"/>
      <c r="B7" s="193" t="s">
        <v>480</v>
      </c>
      <c r="C7" s="205"/>
      <c r="D7" s="209"/>
      <c r="E7" s="209"/>
    </row>
    <row r="8" spans="1:5" ht="16.5">
      <c r="A8" s="400"/>
      <c r="B8" s="203" t="s">
        <v>505</v>
      </c>
      <c r="C8" s="206"/>
      <c r="D8" s="208"/>
      <c r="E8" s="209"/>
    </row>
    <row r="9" spans="1:5" ht="16.5">
      <c r="A9" s="400"/>
      <c r="B9" s="193" t="s">
        <v>481</v>
      </c>
      <c r="C9" s="205"/>
      <c r="D9" s="208"/>
      <c r="E9" s="208"/>
    </row>
    <row r="10" spans="1:5" ht="16.5">
      <c r="A10" s="401" t="s">
        <v>510</v>
      </c>
      <c r="B10" s="193" t="s">
        <v>486</v>
      </c>
      <c r="C10" s="205"/>
      <c r="D10" s="208">
        <v>749</v>
      </c>
      <c r="E10" s="208">
        <v>2127</v>
      </c>
    </row>
    <row r="11" spans="1:5" ht="16.5">
      <c r="A11" s="402"/>
      <c r="B11" s="193" t="s">
        <v>485</v>
      </c>
      <c r="C11" s="205"/>
      <c r="D11" s="209"/>
      <c r="E11" s="208"/>
    </row>
    <row r="12" spans="1:5" ht="16.5">
      <c r="A12" s="402"/>
      <c r="B12" s="203" t="s">
        <v>504</v>
      </c>
      <c r="C12" s="206"/>
      <c r="D12" s="208"/>
      <c r="E12" s="209">
        <v>208843</v>
      </c>
    </row>
    <row r="13" spans="1:5" ht="16.5">
      <c r="A13" s="402"/>
      <c r="B13" s="193" t="s">
        <v>484</v>
      </c>
      <c r="C13" s="205"/>
      <c r="D13" s="209"/>
      <c r="E13" s="208"/>
    </row>
    <row r="14" spans="1:5" ht="16.5">
      <c r="A14" s="402"/>
      <c r="B14" s="203" t="s">
        <v>503</v>
      </c>
      <c r="C14" s="206"/>
      <c r="D14" s="209"/>
      <c r="E14" s="208"/>
    </row>
    <row r="16" spans="2:5" ht="15">
      <c r="B16" s="211" t="s">
        <v>507</v>
      </c>
      <c r="D16" s="202">
        <f>SUM(D2:D4)</f>
        <v>-6722101</v>
      </c>
      <c r="E16" s="202">
        <f>SUM(E2:E4)</f>
        <v>-2268648</v>
      </c>
    </row>
    <row r="17" spans="2:5" ht="15">
      <c r="B17" s="211" t="s">
        <v>509</v>
      </c>
      <c r="D17" s="202">
        <f>SUM(D5:D9)</f>
        <v>0</v>
      </c>
      <c r="E17" s="202">
        <f>SUM(E5:E9)</f>
        <v>-320273</v>
      </c>
    </row>
    <row r="18" spans="2:5" ht="15">
      <c r="B18" s="211" t="s">
        <v>511</v>
      </c>
      <c r="D18" s="202">
        <f>SUM(D10:D14)</f>
        <v>749</v>
      </c>
      <c r="E18" s="202">
        <f>SUM(E10:E14)</f>
        <v>210970</v>
      </c>
    </row>
  </sheetData>
  <sheetProtection/>
  <mergeCells count="3">
    <mergeCell ref="A2:A4"/>
    <mergeCell ref="A5:A9"/>
    <mergeCell ref="A10:A1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M91"/>
  <sheetViews>
    <sheetView zoomScalePageLayoutView="0" workbookViewId="0" topLeftCell="A7">
      <pane xSplit="2" ySplit="2" topLeftCell="J9" activePane="bottomRight" state="frozen"/>
      <selection pane="topLeft" activeCell="O65" sqref="O65"/>
      <selection pane="topRight" activeCell="O65" sqref="O65"/>
      <selection pane="bottomLeft" activeCell="O65" sqref="O65"/>
      <selection pane="bottomRight" activeCell="O65" sqref="O65"/>
    </sheetView>
  </sheetViews>
  <sheetFormatPr defaultColWidth="48.75390625" defaultRowHeight="15.75" outlineLevelRow="1"/>
  <cols>
    <col min="1" max="1" width="47.125" style="105" bestFit="1" customWidth="1"/>
    <col min="2" max="2" width="2.50390625" style="105" customWidth="1"/>
    <col min="3" max="4" width="14.00390625" style="81" bestFit="1" customWidth="1"/>
    <col min="5" max="5" width="16.375" style="81" bestFit="1" customWidth="1"/>
    <col min="6" max="6" width="14.00390625" style="81" bestFit="1" customWidth="1"/>
    <col min="7" max="8" width="12.75390625" style="104" bestFit="1" customWidth="1"/>
    <col min="9" max="9" width="15.125" style="104" bestFit="1" customWidth="1"/>
    <col min="10" max="10" width="12.75390625" style="104" bestFit="1" customWidth="1"/>
    <col min="11" max="11" width="10.625" style="105" customWidth="1"/>
    <col min="12" max="13" width="12.75390625" style="104" bestFit="1" customWidth="1"/>
    <col min="14" max="16384" width="48.75390625" style="105" customWidth="1"/>
  </cols>
  <sheetData>
    <row r="1" spans="1:2" ht="16.5" hidden="1" outlineLevel="1">
      <c r="A1" s="35" t="s">
        <v>14</v>
      </c>
      <c r="B1" s="35"/>
    </row>
    <row r="2" spans="1:2" ht="16.5" hidden="1" outlineLevel="1">
      <c r="A2" s="35" t="s">
        <v>139</v>
      </c>
      <c r="B2" s="35"/>
    </row>
    <row r="3" spans="1:2" ht="16.5" hidden="1" outlineLevel="1">
      <c r="A3" s="35" t="s">
        <v>277</v>
      </c>
      <c r="B3" s="35"/>
    </row>
    <row r="4" spans="1:2" ht="16.5" hidden="1" outlineLevel="1">
      <c r="A4" s="35" t="s">
        <v>140</v>
      </c>
      <c r="B4" s="35"/>
    </row>
    <row r="5" spans="1:2" ht="16.5" hidden="1" outlineLevel="1">
      <c r="A5" s="35" t="s">
        <v>141</v>
      </c>
      <c r="B5" s="35"/>
    </row>
    <row r="6" spans="1:2" ht="15.75" hidden="1" outlineLevel="1">
      <c r="A6" s="36"/>
      <c r="B6" s="36"/>
    </row>
    <row r="7" spans="1:13" s="4" customFormat="1" ht="16.5" collapsed="1">
      <c r="A7" s="411"/>
      <c r="B7" s="52"/>
      <c r="C7" s="82" t="s">
        <v>297</v>
      </c>
      <c r="D7" s="82" t="s">
        <v>294</v>
      </c>
      <c r="E7" s="82" t="s">
        <v>286</v>
      </c>
      <c r="F7" s="82" t="s">
        <v>273</v>
      </c>
      <c r="G7" s="56" t="s">
        <v>265</v>
      </c>
      <c r="H7" s="56" t="s">
        <v>267</v>
      </c>
      <c r="I7" s="56" t="s">
        <v>269</v>
      </c>
      <c r="J7" s="56" t="s">
        <v>271</v>
      </c>
      <c r="L7" s="56" t="s">
        <v>300</v>
      </c>
      <c r="M7" s="56" t="s">
        <v>301</v>
      </c>
    </row>
    <row r="8" spans="1:13" ht="17.25" customHeight="1" hidden="1" outlineLevel="1" thickBot="1">
      <c r="A8" s="411"/>
      <c r="B8" s="49"/>
      <c r="C8" s="83"/>
      <c r="D8" s="83"/>
      <c r="E8" s="83"/>
      <c r="F8" s="83"/>
      <c r="G8" s="57"/>
      <c r="H8" s="57"/>
      <c r="I8" s="57"/>
      <c r="J8" s="57"/>
      <c r="L8" s="57"/>
      <c r="M8" s="57"/>
    </row>
    <row r="9" spans="1:13" ht="16.5" collapsed="1">
      <c r="A9" s="23" t="s">
        <v>142</v>
      </c>
      <c r="B9" s="23"/>
      <c r="C9" s="44"/>
      <c r="D9" s="44"/>
      <c r="E9" s="44"/>
      <c r="F9" s="44"/>
      <c r="G9" s="58"/>
      <c r="H9" s="58"/>
      <c r="I9" s="58"/>
      <c r="J9" s="58"/>
      <c r="L9" s="58"/>
      <c r="M9" s="58"/>
    </row>
    <row r="10" spans="1:13" ht="16.5">
      <c r="A10" s="23" t="s">
        <v>143</v>
      </c>
      <c r="B10" s="23"/>
      <c r="C10" s="44">
        <v>13626180</v>
      </c>
      <c r="D10" s="44">
        <v>10221323</v>
      </c>
      <c r="E10" s="44">
        <v>6761508</v>
      </c>
      <c r="F10" s="44">
        <v>3292171</v>
      </c>
      <c r="G10" s="58">
        <v>13817778</v>
      </c>
      <c r="H10" s="58">
        <v>10634839</v>
      </c>
      <c r="I10" s="58">
        <v>6995717</v>
      </c>
      <c r="J10" s="58">
        <v>3619219</v>
      </c>
      <c r="L10" s="58">
        <f>C10-D10</f>
        <v>3404857</v>
      </c>
      <c r="M10" s="58">
        <f>G10-H10</f>
        <v>3182939</v>
      </c>
    </row>
    <row r="11" spans="1:13" ht="16.5">
      <c r="A11" s="23" t="s">
        <v>144</v>
      </c>
      <c r="B11" s="23"/>
      <c r="C11" s="44"/>
      <c r="D11" s="44"/>
      <c r="E11" s="44"/>
      <c r="F11" s="44"/>
      <c r="G11" s="58"/>
      <c r="H11" s="58"/>
      <c r="I11" s="58">
        <v>0</v>
      </c>
      <c r="J11" s="58">
        <v>0</v>
      </c>
      <c r="L11" s="58">
        <f aca="true" t="shared" si="0" ref="L11:L43">C11-D11</f>
        <v>0</v>
      </c>
      <c r="M11" s="58">
        <f aca="true" t="shared" si="1" ref="M11:M43">G11-H11</f>
        <v>0</v>
      </c>
    </row>
    <row r="12" spans="1:13" ht="16.5">
      <c r="A12" s="23" t="s">
        <v>145</v>
      </c>
      <c r="B12" s="23"/>
      <c r="C12" s="44">
        <v>8209121</v>
      </c>
      <c r="D12" s="44">
        <v>6122713</v>
      </c>
      <c r="E12" s="44">
        <v>4052286</v>
      </c>
      <c r="F12" s="44">
        <v>2016252</v>
      </c>
      <c r="G12" s="58">
        <v>8062576</v>
      </c>
      <c r="H12" s="58">
        <v>6061255</v>
      </c>
      <c r="I12" s="58">
        <v>4021151</v>
      </c>
      <c r="J12" s="58">
        <v>2006526</v>
      </c>
      <c r="L12" s="58">
        <f t="shared" si="0"/>
        <v>2086408</v>
      </c>
      <c r="M12" s="58">
        <f t="shared" si="1"/>
        <v>2001321</v>
      </c>
    </row>
    <row r="13" spans="1:13" ht="16.5">
      <c r="A13" s="23" t="s">
        <v>146</v>
      </c>
      <c r="B13" s="23"/>
      <c r="C13" s="44">
        <v>439978</v>
      </c>
      <c r="D13" s="44">
        <v>346865</v>
      </c>
      <c r="E13" s="44">
        <v>228784</v>
      </c>
      <c r="F13" s="44">
        <v>59918</v>
      </c>
      <c r="G13" s="58">
        <v>1417661</v>
      </c>
      <c r="H13" s="58">
        <v>1306004</v>
      </c>
      <c r="I13" s="58">
        <v>1084275</v>
      </c>
      <c r="J13" s="58">
        <v>296565</v>
      </c>
      <c r="L13" s="58">
        <f t="shared" si="0"/>
        <v>93113</v>
      </c>
      <c r="M13" s="58">
        <f t="shared" si="1"/>
        <v>111657</v>
      </c>
    </row>
    <row r="14" spans="1:13" ht="16.5">
      <c r="A14" s="23" t="s">
        <v>147</v>
      </c>
      <c r="B14" s="23"/>
      <c r="C14" s="44">
        <v>1287706</v>
      </c>
      <c r="D14" s="44">
        <v>962696</v>
      </c>
      <c r="E14" s="44">
        <v>594949</v>
      </c>
      <c r="F14" s="44">
        <v>291152</v>
      </c>
      <c r="G14" s="58">
        <v>1094436</v>
      </c>
      <c r="H14" s="58">
        <v>821854</v>
      </c>
      <c r="I14" s="58">
        <v>548157</v>
      </c>
      <c r="J14" s="58">
        <v>275024</v>
      </c>
      <c r="L14" s="58">
        <f t="shared" si="0"/>
        <v>325010</v>
      </c>
      <c r="M14" s="58">
        <f t="shared" si="1"/>
        <v>272582</v>
      </c>
    </row>
    <row r="15" spans="1:13" ht="16.5">
      <c r="A15" s="23" t="s">
        <v>148</v>
      </c>
      <c r="B15" s="23"/>
      <c r="C15" s="44">
        <v>436627</v>
      </c>
      <c r="D15" s="44">
        <v>357765</v>
      </c>
      <c r="E15" s="44">
        <v>177125</v>
      </c>
      <c r="F15" s="44">
        <v>90750</v>
      </c>
      <c r="G15" s="58">
        <v>542908</v>
      </c>
      <c r="H15" s="58">
        <v>486324</v>
      </c>
      <c r="I15" s="58">
        <v>372847</v>
      </c>
      <c r="J15" s="58">
        <v>84541</v>
      </c>
      <c r="L15" s="58">
        <f t="shared" si="0"/>
        <v>78862</v>
      </c>
      <c r="M15" s="58">
        <f t="shared" si="1"/>
        <v>56584</v>
      </c>
    </row>
    <row r="16" spans="1:13" ht="16.5">
      <c r="A16" s="23" t="s">
        <v>149</v>
      </c>
      <c r="B16" s="23"/>
      <c r="C16" s="44">
        <v>141254</v>
      </c>
      <c r="D16" s="44">
        <v>58339</v>
      </c>
      <c r="E16" s="44">
        <v>183959</v>
      </c>
      <c r="F16" s="44">
        <v>74154</v>
      </c>
      <c r="G16" s="58">
        <v>456476</v>
      </c>
      <c r="H16" s="58">
        <v>346545</v>
      </c>
      <c r="I16" s="58">
        <v>224977</v>
      </c>
      <c r="J16" s="58">
        <v>108668</v>
      </c>
      <c r="L16" s="58">
        <f t="shared" si="0"/>
        <v>82915</v>
      </c>
      <c r="M16" s="58">
        <f t="shared" si="1"/>
        <v>109931</v>
      </c>
    </row>
    <row r="17" spans="1:13" ht="16.5">
      <c r="A17" s="23" t="s">
        <v>150</v>
      </c>
      <c r="B17" s="23"/>
      <c r="C17" s="44"/>
      <c r="D17" s="44"/>
      <c r="E17" s="44">
        <v>0</v>
      </c>
      <c r="F17" s="44">
        <v>0</v>
      </c>
      <c r="G17" s="58"/>
      <c r="H17" s="58">
        <v>0</v>
      </c>
      <c r="I17" s="58">
        <v>0</v>
      </c>
      <c r="J17" s="58">
        <v>0</v>
      </c>
      <c r="L17" s="58">
        <f t="shared" si="0"/>
        <v>0</v>
      </c>
      <c r="M17" s="58">
        <f t="shared" si="1"/>
        <v>0</v>
      </c>
    </row>
    <row r="18" spans="1:13" ht="16.5">
      <c r="A18" s="23" t="s">
        <v>185</v>
      </c>
      <c r="B18" s="23"/>
      <c r="C18" s="44"/>
      <c r="D18" s="44"/>
      <c r="E18" s="44">
        <v>0</v>
      </c>
      <c r="F18" s="44">
        <v>0</v>
      </c>
      <c r="G18" s="58"/>
      <c r="H18" s="58">
        <v>0</v>
      </c>
      <c r="I18" s="58">
        <v>0</v>
      </c>
      <c r="J18" s="58">
        <v>0</v>
      </c>
      <c r="L18" s="58">
        <f t="shared" si="0"/>
        <v>0</v>
      </c>
      <c r="M18" s="58">
        <f t="shared" si="1"/>
        <v>0</v>
      </c>
    </row>
    <row r="19" spans="1:13" ht="16.5">
      <c r="A19" s="23" t="s">
        <v>218</v>
      </c>
      <c r="B19" s="23"/>
      <c r="C19" s="44">
        <v>24790</v>
      </c>
      <c r="D19" s="44">
        <v>19901</v>
      </c>
      <c r="E19" s="44">
        <v>13045</v>
      </c>
      <c r="F19" s="44">
        <v>6816</v>
      </c>
      <c r="G19" s="58">
        <v>25768</v>
      </c>
      <c r="H19" s="58">
        <v>19612</v>
      </c>
      <c r="I19" s="58">
        <v>13860</v>
      </c>
      <c r="J19" s="58">
        <v>6609</v>
      </c>
      <c r="L19" s="58">
        <f t="shared" si="0"/>
        <v>4889</v>
      </c>
      <c r="M19" s="58">
        <f t="shared" si="1"/>
        <v>6156</v>
      </c>
    </row>
    <row r="20" spans="1:13" ht="16.5">
      <c r="A20" s="23" t="s">
        <v>151</v>
      </c>
      <c r="B20" s="23"/>
      <c r="C20" s="44">
        <v>1209970</v>
      </c>
      <c r="D20" s="44">
        <v>1209970</v>
      </c>
      <c r="E20" s="44">
        <v>1604</v>
      </c>
      <c r="F20" s="44">
        <v>0</v>
      </c>
      <c r="G20" s="58">
        <v>3229</v>
      </c>
      <c r="H20" s="58">
        <v>3229</v>
      </c>
      <c r="I20" s="58">
        <v>3229</v>
      </c>
      <c r="J20" s="58">
        <v>0</v>
      </c>
      <c r="L20" s="58">
        <f t="shared" si="0"/>
        <v>0</v>
      </c>
      <c r="M20" s="58">
        <f t="shared" si="1"/>
        <v>0</v>
      </c>
    </row>
    <row r="21" spans="1:13" ht="16.5">
      <c r="A21" s="23" t="s">
        <v>219</v>
      </c>
      <c r="B21" s="23"/>
      <c r="C21" s="44">
        <v>44292</v>
      </c>
      <c r="D21" s="44">
        <v>29605</v>
      </c>
      <c r="E21" s="44">
        <v>16269</v>
      </c>
      <c r="F21" s="44">
        <v>9211</v>
      </c>
      <c r="G21" s="58">
        <v>24857</v>
      </c>
      <c r="H21" s="58">
        <v>9298</v>
      </c>
      <c r="I21" s="58">
        <v>2843</v>
      </c>
      <c r="J21" s="58">
        <v>1965</v>
      </c>
      <c r="L21" s="58">
        <f t="shared" si="0"/>
        <v>14687</v>
      </c>
      <c r="M21" s="58">
        <f t="shared" si="1"/>
        <v>15559</v>
      </c>
    </row>
    <row r="22" spans="1:13" ht="16.5">
      <c r="A22" s="23" t="s">
        <v>193</v>
      </c>
      <c r="B22" s="23"/>
      <c r="C22" s="44">
        <v>-6616</v>
      </c>
      <c r="D22" s="44">
        <v>6276</v>
      </c>
      <c r="E22" s="44">
        <v>4232</v>
      </c>
      <c r="F22" s="44">
        <v>2169</v>
      </c>
      <c r="G22" s="58">
        <v>4696</v>
      </c>
      <c r="H22" s="58">
        <v>2872</v>
      </c>
      <c r="I22" s="58">
        <v>971</v>
      </c>
      <c r="J22" s="58">
        <v>-954</v>
      </c>
      <c r="L22" s="58">
        <f t="shared" si="0"/>
        <v>-12892</v>
      </c>
      <c r="M22" s="58">
        <f t="shared" si="1"/>
        <v>1824</v>
      </c>
    </row>
    <row r="23" spans="1:13" ht="16.5">
      <c r="A23" s="23" t="s">
        <v>204</v>
      </c>
      <c r="B23" s="23"/>
      <c r="C23" s="44">
        <v>-512</v>
      </c>
      <c r="D23" s="44">
        <v>-219</v>
      </c>
      <c r="E23" s="44">
        <v>0</v>
      </c>
      <c r="F23" s="44">
        <v>0</v>
      </c>
      <c r="G23" s="58">
        <v>-51499</v>
      </c>
      <c r="H23" s="58">
        <v>-51499</v>
      </c>
      <c r="I23" s="58">
        <v>0</v>
      </c>
      <c r="J23" s="58">
        <v>0</v>
      </c>
      <c r="L23" s="58">
        <f t="shared" si="0"/>
        <v>-293</v>
      </c>
      <c r="M23" s="58">
        <f t="shared" si="1"/>
        <v>0</v>
      </c>
    </row>
    <row r="24" spans="1:13" ht="16.5">
      <c r="A24" s="23" t="s">
        <v>152</v>
      </c>
      <c r="B24" s="23"/>
      <c r="C24" s="44"/>
      <c r="D24" s="44"/>
      <c r="E24" s="44">
        <v>0</v>
      </c>
      <c r="F24" s="44">
        <v>0</v>
      </c>
      <c r="G24" s="58"/>
      <c r="H24" s="58">
        <v>0</v>
      </c>
      <c r="I24" s="58">
        <v>0</v>
      </c>
      <c r="J24" s="58">
        <v>0</v>
      </c>
      <c r="L24" s="58">
        <f t="shared" si="0"/>
        <v>0</v>
      </c>
      <c r="M24" s="58">
        <f t="shared" si="1"/>
        <v>0</v>
      </c>
    </row>
    <row r="25" spans="1:13" ht="16.5">
      <c r="A25" s="23" t="s">
        <v>223</v>
      </c>
      <c r="B25" s="23"/>
      <c r="C25" s="44"/>
      <c r="D25" s="44"/>
      <c r="E25" s="44">
        <v>0</v>
      </c>
      <c r="F25" s="44">
        <v>0</v>
      </c>
      <c r="G25" s="58"/>
      <c r="H25" s="58">
        <v>0</v>
      </c>
      <c r="I25" s="58">
        <v>0</v>
      </c>
      <c r="J25" s="58">
        <v>0</v>
      </c>
      <c r="L25" s="58">
        <f t="shared" si="0"/>
        <v>0</v>
      </c>
      <c r="M25" s="58">
        <f t="shared" si="1"/>
        <v>0</v>
      </c>
    </row>
    <row r="26" spans="1:13" ht="16.5">
      <c r="A26" s="23" t="s">
        <v>97</v>
      </c>
      <c r="B26" s="23"/>
      <c r="C26" s="44">
        <v>6754</v>
      </c>
      <c r="D26" s="44">
        <v>2926</v>
      </c>
      <c r="E26" s="44">
        <v>1733</v>
      </c>
      <c r="F26" s="44">
        <v>0</v>
      </c>
      <c r="G26" s="58">
        <v>4833</v>
      </c>
      <c r="H26" s="58">
        <v>4503</v>
      </c>
      <c r="I26" s="58">
        <v>3249</v>
      </c>
      <c r="J26" s="58">
        <v>3249</v>
      </c>
      <c r="L26" s="58">
        <f t="shared" si="0"/>
        <v>3828</v>
      </c>
      <c r="M26" s="58">
        <f t="shared" si="1"/>
        <v>330</v>
      </c>
    </row>
    <row r="27" spans="1:13" ht="16.5">
      <c r="A27" s="23" t="s">
        <v>153</v>
      </c>
      <c r="B27" s="23"/>
      <c r="C27" s="44"/>
      <c r="D27" s="44"/>
      <c r="E27" s="44">
        <v>0</v>
      </c>
      <c r="F27" s="44">
        <v>0</v>
      </c>
      <c r="G27" s="58"/>
      <c r="H27" s="58">
        <v>0</v>
      </c>
      <c r="I27" s="58">
        <v>0</v>
      </c>
      <c r="J27" s="58">
        <v>0</v>
      </c>
      <c r="L27" s="58">
        <f t="shared" si="0"/>
        <v>0</v>
      </c>
      <c r="M27" s="58">
        <f t="shared" si="1"/>
        <v>0</v>
      </c>
    </row>
    <row r="28" spans="1:13" ht="16.5">
      <c r="A28" s="23" t="s">
        <v>278</v>
      </c>
      <c r="B28" s="23"/>
      <c r="C28" s="44">
        <v>399931</v>
      </c>
      <c r="D28" s="44">
        <v>301869</v>
      </c>
      <c r="E28" s="44">
        <v>0</v>
      </c>
      <c r="F28" s="44">
        <v>0</v>
      </c>
      <c r="G28" s="58"/>
      <c r="H28" s="58">
        <v>-199120</v>
      </c>
      <c r="I28" s="58">
        <v>0</v>
      </c>
      <c r="J28" s="58">
        <v>0</v>
      </c>
      <c r="L28" s="58">
        <f t="shared" si="0"/>
        <v>98062</v>
      </c>
      <c r="M28" s="58">
        <f t="shared" si="1"/>
        <v>199120</v>
      </c>
    </row>
    <row r="29" spans="1:13" ht="16.5">
      <c r="A29" s="23" t="s">
        <v>33</v>
      </c>
      <c r="B29" s="23"/>
      <c r="C29" s="44">
        <v>22075</v>
      </c>
      <c r="D29" s="44">
        <v>26429</v>
      </c>
      <c r="E29" s="44">
        <v>20085</v>
      </c>
      <c r="F29" s="44">
        <v>-71982</v>
      </c>
      <c r="G29" s="58">
        <v>23228</v>
      </c>
      <c r="H29" s="58">
        <v>17108</v>
      </c>
      <c r="I29" s="58">
        <v>5963</v>
      </c>
      <c r="J29" s="58">
        <v>12122</v>
      </c>
      <c r="L29" s="58">
        <f t="shared" si="0"/>
        <v>-4354</v>
      </c>
      <c r="M29" s="58">
        <f t="shared" si="1"/>
        <v>6120</v>
      </c>
    </row>
    <row r="30" spans="1:13" ht="16.5">
      <c r="A30" s="23" t="s">
        <v>220</v>
      </c>
      <c r="B30" s="23"/>
      <c r="C30" s="44">
        <v>-1102338</v>
      </c>
      <c r="D30" s="44">
        <v>-626211</v>
      </c>
      <c r="E30" s="44">
        <v>-262282</v>
      </c>
      <c r="F30" s="44">
        <v>255872</v>
      </c>
      <c r="G30" s="58">
        <v>-258638</v>
      </c>
      <c r="H30" s="58">
        <v>-155658</v>
      </c>
      <c r="I30" s="58">
        <v>-248</v>
      </c>
      <c r="J30" s="58">
        <v>262926</v>
      </c>
      <c r="L30" s="58">
        <f t="shared" si="0"/>
        <v>-476127</v>
      </c>
      <c r="M30" s="58">
        <f t="shared" si="1"/>
        <v>-102980</v>
      </c>
    </row>
    <row r="31" spans="1:13" ht="16.5">
      <c r="A31" s="23" t="s">
        <v>154</v>
      </c>
      <c r="B31" s="23"/>
      <c r="C31" s="44">
        <v>8041</v>
      </c>
      <c r="D31" s="44">
        <v>3475</v>
      </c>
      <c r="E31" s="44">
        <v>-1404</v>
      </c>
      <c r="F31" s="44">
        <v>-9935</v>
      </c>
      <c r="G31" s="58">
        <v>31356</v>
      </c>
      <c r="H31" s="58">
        <v>-67629</v>
      </c>
      <c r="I31" s="58">
        <v>-49905</v>
      </c>
      <c r="J31" s="58">
        <v>-16839</v>
      </c>
      <c r="L31" s="58">
        <f t="shared" si="0"/>
        <v>4566</v>
      </c>
      <c r="M31" s="58">
        <f t="shared" si="1"/>
        <v>98985</v>
      </c>
    </row>
    <row r="32" spans="1:13" ht="16.5">
      <c r="A32" s="23" t="s">
        <v>155</v>
      </c>
      <c r="B32" s="23"/>
      <c r="C32" s="44">
        <v>286045</v>
      </c>
      <c r="D32" s="44">
        <v>251927</v>
      </c>
      <c r="E32" s="44">
        <v>317122</v>
      </c>
      <c r="F32" s="44">
        <v>201840</v>
      </c>
      <c r="G32" s="58">
        <v>-206970</v>
      </c>
      <c r="H32" s="58">
        <v>-18148</v>
      </c>
      <c r="I32" s="58">
        <v>-59546</v>
      </c>
      <c r="J32" s="58">
        <v>-26014</v>
      </c>
      <c r="L32" s="58">
        <f t="shared" si="0"/>
        <v>34118</v>
      </c>
      <c r="M32" s="58">
        <f t="shared" si="1"/>
        <v>-188822</v>
      </c>
    </row>
    <row r="33" spans="1:13" ht="16.5">
      <c r="A33" s="23" t="s">
        <v>156</v>
      </c>
      <c r="B33" s="23"/>
      <c r="C33" s="44">
        <v>27866</v>
      </c>
      <c r="D33" s="44">
        <v>14066</v>
      </c>
      <c r="E33" s="44">
        <v>1663</v>
      </c>
      <c r="F33" s="44">
        <v>-5094</v>
      </c>
      <c r="G33" s="58">
        <v>-27593</v>
      </c>
      <c r="H33" s="58">
        <v>-20156</v>
      </c>
      <c r="I33" s="58">
        <v>-24565</v>
      </c>
      <c r="J33" s="58">
        <v>-3523</v>
      </c>
      <c r="L33" s="58">
        <f t="shared" si="0"/>
        <v>13800</v>
      </c>
      <c r="M33" s="58">
        <f t="shared" si="1"/>
        <v>-7437</v>
      </c>
    </row>
    <row r="34" spans="1:13" ht="16.5">
      <c r="A34" s="23" t="s">
        <v>157</v>
      </c>
      <c r="B34" s="23"/>
      <c r="C34" s="44">
        <v>-602199</v>
      </c>
      <c r="D34" s="44">
        <v>-412763</v>
      </c>
      <c r="E34" s="44">
        <v>-274183</v>
      </c>
      <c r="F34" s="44">
        <v>-876001</v>
      </c>
      <c r="G34" s="58">
        <v>-684742</v>
      </c>
      <c r="H34" s="58">
        <v>-502109</v>
      </c>
      <c r="I34" s="58">
        <v>-377342</v>
      </c>
      <c r="J34" s="58">
        <v>-186482</v>
      </c>
      <c r="L34" s="58">
        <f t="shared" si="0"/>
        <v>-189436</v>
      </c>
      <c r="M34" s="58">
        <f t="shared" si="1"/>
        <v>-182633</v>
      </c>
    </row>
    <row r="35" spans="1:13" ht="16.5">
      <c r="A35" s="23" t="s">
        <v>158</v>
      </c>
      <c r="B35" s="23"/>
      <c r="C35" s="44">
        <v>463364</v>
      </c>
      <c r="D35" s="44">
        <v>337723</v>
      </c>
      <c r="E35" s="44">
        <v>-139792</v>
      </c>
      <c r="F35" s="44">
        <v>-115485</v>
      </c>
      <c r="G35" s="58">
        <v>39619</v>
      </c>
      <c r="H35" s="58">
        <v>-82104</v>
      </c>
      <c r="I35" s="58">
        <v>25484</v>
      </c>
      <c r="J35" s="58">
        <v>-115668</v>
      </c>
      <c r="L35" s="58">
        <f t="shared" si="0"/>
        <v>125641</v>
      </c>
      <c r="M35" s="58">
        <f t="shared" si="1"/>
        <v>121723</v>
      </c>
    </row>
    <row r="36" spans="1:13" ht="16.5">
      <c r="A36" s="23" t="s">
        <v>50</v>
      </c>
      <c r="B36" s="23"/>
      <c r="C36" s="44">
        <v>51892</v>
      </c>
      <c r="D36" s="44">
        <v>48117</v>
      </c>
      <c r="E36" s="44">
        <v>-4522</v>
      </c>
      <c r="F36" s="44">
        <v>-8058</v>
      </c>
      <c r="G36" s="58">
        <v>-10857</v>
      </c>
      <c r="H36" s="58">
        <v>-4392</v>
      </c>
      <c r="I36" s="58">
        <v>-907</v>
      </c>
      <c r="J36" s="58">
        <v>-4612</v>
      </c>
      <c r="L36" s="58">
        <f t="shared" si="0"/>
        <v>3775</v>
      </c>
      <c r="M36" s="58">
        <f t="shared" si="1"/>
        <v>-6465</v>
      </c>
    </row>
    <row r="37" spans="1:13" ht="16.5">
      <c r="A37" s="23" t="s">
        <v>31</v>
      </c>
      <c r="B37" s="23"/>
      <c r="C37" s="44">
        <v>326327</v>
      </c>
      <c r="D37" s="44">
        <v>-125448</v>
      </c>
      <c r="E37" s="44">
        <v>-107790</v>
      </c>
      <c r="F37" s="44">
        <v>-110101</v>
      </c>
      <c r="G37" s="58">
        <v>-48486</v>
      </c>
      <c r="H37" s="58">
        <v>-46180</v>
      </c>
      <c r="I37" s="58">
        <v>-10097</v>
      </c>
      <c r="J37" s="58">
        <v>-160561</v>
      </c>
      <c r="L37" s="58">
        <f t="shared" si="0"/>
        <v>451775</v>
      </c>
      <c r="M37" s="58">
        <f t="shared" si="1"/>
        <v>-2306</v>
      </c>
    </row>
    <row r="38" spans="1:13" ht="16.5">
      <c r="A38" s="23" t="s">
        <v>159</v>
      </c>
      <c r="B38" s="23"/>
      <c r="C38" s="44">
        <v>305703</v>
      </c>
      <c r="D38" s="44">
        <v>-28419</v>
      </c>
      <c r="E38" s="44">
        <v>-94916</v>
      </c>
      <c r="F38" s="44">
        <v>752181</v>
      </c>
      <c r="G38" s="58">
        <v>806885</v>
      </c>
      <c r="H38" s="58">
        <v>749174</v>
      </c>
      <c r="I38" s="58">
        <v>310591</v>
      </c>
      <c r="J38" s="58">
        <v>701350</v>
      </c>
      <c r="L38" s="58">
        <f t="shared" si="0"/>
        <v>334122</v>
      </c>
      <c r="M38" s="58">
        <f t="shared" si="1"/>
        <v>57711</v>
      </c>
    </row>
    <row r="39" spans="1:13" ht="16.5">
      <c r="A39" s="23" t="s">
        <v>160</v>
      </c>
      <c r="B39" s="23"/>
      <c r="C39" s="44">
        <v>-135592</v>
      </c>
      <c r="D39" s="44">
        <v>-749481</v>
      </c>
      <c r="E39" s="44">
        <v>-180124</v>
      </c>
      <c r="F39" s="44">
        <v>582938</v>
      </c>
      <c r="G39" s="58">
        <v>-753804</v>
      </c>
      <c r="H39" s="58">
        <v>-1367787</v>
      </c>
      <c r="I39" s="58">
        <v>-713719</v>
      </c>
      <c r="J39" s="58">
        <v>814884</v>
      </c>
      <c r="L39" s="58">
        <f t="shared" si="0"/>
        <v>613889</v>
      </c>
      <c r="M39" s="58">
        <f t="shared" si="1"/>
        <v>613983</v>
      </c>
    </row>
    <row r="40" spans="1:13" ht="16.5">
      <c r="A40" s="23" t="s">
        <v>36</v>
      </c>
      <c r="B40" s="23"/>
      <c r="C40" s="44">
        <v>413738</v>
      </c>
      <c r="D40" s="44">
        <v>15557</v>
      </c>
      <c r="E40" s="44">
        <v>67717</v>
      </c>
      <c r="F40" s="44">
        <v>-326873</v>
      </c>
      <c r="G40" s="58">
        <v>-102682</v>
      </c>
      <c r="H40" s="58">
        <v>-307944</v>
      </c>
      <c r="I40" s="58">
        <v>-208688</v>
      </c>
      <c r="J40" s="58">
        <v>-419190</v>
      </c>
      <c r="L40" s="58">
        <f t="shared" si="0"/>
        <v>398181</v>
      </c>
      <c r="M40" s="58">
        <f t="shared" si="1"/>
        <v>205262</v>
      </c>
    </row>
    <row r="41" spans="1:13" ht="16.5">
      <c r="A41" s="23" t="s">
        <v>221</v>
      </c>
      <c r="B41" s="23"/>
      <c r="C41" s="44">
        <v>-1305821</v>
      </c>
      <c r="D41" s="44">
        <v>-1421060</v>
      </c>
      <c r="E41" s="44">
        <v>52109</v>
      </c>
      <c r="F41" s="44">
        <v>-416299</v>
      </c>
      <c r="G41" s="58">
        <v>514943</v>
      </c>
      <c r="H41" s="58">
        <v>-167291</v>
      </c>
      <c r="I41" s="58">
        <v>-23153</v>
      </c>
      <c r="J41" s="58">
        <v>-47994</v>
      </c>
      <c r="L41" s="58">
        <f t="shared" si="0"/>
        <v>115239</v>
      </c>
      <c r="M41" s="58">
        <f t="shared" si="1"/>
        <v>682234</v>
      </c>
    </row>
    <row r="42" spans="1:13" ht="16.5">
      <c r="A42" s="23" t="s">
        <v>161</v>
      </c>
      <c r="B42" s="23"/>
      <c r="C42" s="44">
        <v>570814</v>
      </c>
      <c r="D42" s="44">
        <v>425714</v>
      </c>
      <c r="E42" s="44">
        <v>379278</v>
      </c>
      <c r="F42" s="44">
        <v>214932</v>
      </c>
      <c r="G42" s="58">
        <v>1309370</v>
      </c>
      <c r="H42" s="58">
        <v>841454</v>
      </c>
      <c r="I42" s="58">
        <v>463782</v>
      </c>
      <c r="J42" s="58">
        <v>679707</v>
      </c>
      <c r="L42" s="58">
        <f t="shared" si="0"/>
        <v>145100</v>
      </c>
      <c r="M42" s="58">
        <f t="shared" si="1"/>
        <v>467916</v>
      </c>
    </row>
    <row r="43" spans="1:13" ht="17.25" thickBot="1">
      <c r="A43" s="23" t="s">
        <v>291</v>
      </c>
      <c r="B43" s="23"/>
      <c r="C43" s="84">
        <f>101374+9516</f>
        <v>110890</v>
      </c>
      <c r="D43" s="84">
        <v>14421</v>
      </c>
      <c r="E43" s="84">
        <v>13087</v>
      </c>
      <c r="F43" s="84">
        <v>85045</v>
      </c>
      <c r="G43" s="59">
        <v>-41636</v>
      </c>
      <c r="H43" s="59">
        <v>46856</v>
      </c>
      <c r="I43" s="59">
        <v>-23885</v>
      </c>
      <c r="J43" s="59">
        <v>11052</v>
      </c>
      <c r="L43" s="59">
        <f t="shared" si="0"/>
        <v>96469</v>
      </c>
      <c r="M43" s="59">
        <f t="shared" si="1"/>
        <v>-88492</v>
      </c>
    </row>
    <row r="44" spans="1:13" s="97" customFormat="1" ht="17.25" thickBot="1">
      <c r="A44" s="87" t="s">
        <v>162</v>
      </c>
      <c r="B44" s="88"/>
      <c r="C44" s="89">
        <f aca="true" t="shared" si="2" ref="C44:M44">SUM(C10:C43)</f>
        <v>25260280</v>
      </c>
      <c r="D44" s="89">
        <f t="shared" si="2"/>
        <v>17414076</v>
      </c>
      <c r="E44" s="89">
        <f t="shared" si="2"/>
        <v>11821542</v>
      </c>
      <c r="F44" s="89">
        <f t="shared" si="2"/>
        <v>5995573</v>
      </c>
      <c r="G44" s="94">
        <f t="shared" si="2"/>
        <v>25993712</v>
      </c>
      <c r="H44" s="94">
        <f t="shared" si="2"/>
        <v>18360910</v>
      </c>
      <c r="I44" s="94">
        <f t="shared" si="2"/>
        <v>12585041</v>
      </c>
      <c r="J44" s="94">
        <f t="shared" si="2"/>
        <v>7902570</v>
      </c>
      <c r="L44" s="94">
        <f t="shared" si="2"/>
        <v>7846204</v>
      </c>
      <c r="M44" s="94">
        <f t="shared" si="2"/>
        <v>7632802</v>
      </c>
    </row>
    <row r="45" spans="1:13" ht="15.75">
      <c r="A45" s="24"/>
      <c r="B45" s="24"/>
      <c r="C45" s="44"/>
      <c r="D45" s="44"/>
      <c r="E45" s="44"/>
      <c r="F45" s="44"/>
      <c r="G45" s="58"/>
      <c r="H45" s="58"/>
      <c r="I45" s="58"/>
      <c r="J45" s="58"/>
      <c r="L45" s="58"/>
      <c r="M45" s="58"/>
    </row>
    <row r="46" spans="1:13" ht="16.5">
      <c r="A46" s="23" t="s">
        <v>163</v>
      </c>
      <c r="B46" s="23"/>
      <c r="C46" s="44"/>
      <c r="D46" s="44"/>
      <c r="E46" s="44"/>
      <c r="F46" s="44"/>
      <c r="G46" s="58"/>
      <c r="H46" s="58"/>
      <c r="I46" s="58"/>
      <c r="J46" s="58"/>
      <c r="L46" s="58"/>
      <c r="M46" s="58"/>
    </row>
    <row r="47" spans="1:13" ht="16.5">
      <c r="A47" s="23" t="s">
        <v>164</v>
      </c>
      <c r="B47" s="23"/>
      <c r="C47" s="44">
        <v>-6417225</v>
      </c>
      <c r="D47" s="44">
        <v>-4953898</v>
      </c>
      <c r="E47" s="44">
        <v>-2732217</v>
      </c>
      <c r="F47" s="44">
        <v>-1284151</v>
      </c>
      <c r="G47" s="58">
        <v>-6196382</v>
      </c>
      <c r="H47" s="58">
        <v>-4791864</v>
      </c>
      <c r="I47" s="58">
        <v>-2826737</v>
      </c>
      <c r="J47" s="58">
        <v>-1464198</v>
      </c>
      <c r="L47" s="58">
        <f aca="true" t="shared" si="3" ref="L47:L60">C47-D47</f>
        <v>-1463327</v>
      </c>
      <c r="M47" s="58">
        <f aca="true" t="shared" si="4" ref="M47:M60">G47-H47</f>
        <v>-1404518</v>
      </c>
    </row>
    <row r="48" spans="1:13" ht="16.5">
      <c r="A48" s="23" t="s">
        <v>222</v>
      </c>
      <c r="B48" s="23"/>
      <c r="C48" s="44">
        <v>-352819</v>
      </c>
      <c r="D48" s="44">
        <v>-304404</v>
      </c>
      <c r="E48" s="44">
        <v>-183142</v>
      </c>
      <c r="F48" s="44">
        <v>-195235</v>
      </c>
      <c r="G48" s="58">
        <v>-121892</v>
      </c>
      <c r="H48" s="58">
        <v>-67588</v>
      </c>
      <c r="I48" s="58">
        <v>-50537</v>
      </c>
      <c r="J48" s="58">
        <v>-19827</v>
      </c>
      <c r="L48" s="58">
        <f t="shared" si="3"/>
        <v>-48415</v>
      </c>
      <c r="M48" s="58">
        <f t="shared" si="4"/>
        <v>-54304</v>
      </c>
    </row>
    <row r="49" spans="1:13" ht="16.5">
      <c r="A49" s="61" t="s">
        <v>215</v>
      </c>
      <c r="B49" s="23"/>
      <c r="C49" s="44"/>
      <c r="D49" s="44"/>
      <c r="E49" s="44">
        <v>0</v>
      </c>
      <c r="F49" s="44">
        <v>0</v>
      </c>
      <c r="G49" s="58">
        <v>238541</v>
      </c>
      <c r="H49" s="58">
        <v>238541</v>
      </c>
      <c r="I49" s="58">
        <v>0</v>
      </c>
      <c r="J49" s="58">
        <v>0</v>
      </c>
      <c r="L49" s="58">
        <f t="shared" si="3"/>
        <v>0</v>
      </c>
      <c r="M49" s="58">
        <f t="shared" si="4"/>
        <v>0</v>
      </c>
    </row>
    <row r="50" spans="1:13" ht="16.5">
      <c r="A50" s="23" t="s">
        <v>165</v>
      </c>
      <c r="B50" s="23"/>
      <c r="C50" s="44">
        <v>-8414168</v>
      </c>
      <c r="D50" s="44">
        <v>-8414168</v>
      </c>
      <c r="E50" s="44">
        <v>-219</v>
      </c>
      <c r="F50" s="44">
        <v>0</v>
      </c>
      <c r="G50" s="58">
        <v>-74492</v>
      </c>
      <c r="H50" s="58">
        <v>-21392</v>
      </c>
      <c r="I50" s="58">
        <v>-10592</v>
      </c>
      <c r="J50" s="58">
        <v>-1592</v>
      </c>
      <c r="L50" s="58">
        <f t="shared" si="3"/>
        <v>0</v>
      </c>
      <c r="M50" s="58">
        <f t="shared" si="4"/>
        <v>-53100</v>
      </c>
    </row>
    <row r="51" spans="1:13" ht="16.5">
      <c r="A51" s="23" t="s">
        <v>186</v>
      </c>
      <c r="B51" s="23"/>
      <c r="C51" s="44">
        <v>-8529</v>
      </c>
      <c r="D51" s="44"/>
      <c r="E51" s="44">
        <v>0</v>
      </c>
      <c r="F51" s="44">
        <v>0</v>
      </c>
      <c r="G51" s="58">
        <v>-51685</v>
      </c>
      <c r="H51" s="58">
        <v>142</v>
      </c>
      <c r="I51" s="58">
        <v>142</v>
      </c>
      <c r="J51" s="58">
        <v>71</v>
      </c>
      <c r="L51" s="58">
        <f t="shared" si="3"/>
        <v>-8529</v>
      </c>
      <c r="M51" s="58">
        <f t="shared" si="4"/>
        <v>-51827</v>
      </c>
    </row>
    <row r="52" spans="1:13" ht="16.5">
      <c r="A52" s="23" t="s">
        <v>166</v>
      </c>
      <c r="B52" s="23"/>
      <c r="C52" s="44">
        <v>-34992</v>
      </c>
      <c r="D52" s="44">
        <v>-18018</v>
      </c>
      <c r="E52" s="44">
        <v>-3584</v>
      </c>
      <c r="F52" s="44">
        <v>-2326</v>
      </c>
      <c r="G52" s="58">
        <v>-12101</v>
      </c>
      <c r="H52" s="58">
        <v>-8771</v>
      </c>
      <c r="I52" s="58">
        <v>-7285</v>
      </c>
      <c r="J52" s="58">
        <v>-5705</v>
      </c>
      <c r="L52" s="58">
        <f t="shared" si="3"/>
        <v>-16974</v>
      </c>
      <c r="M52" s="58">
        <f t="shared" si="4"/>
        <v>-3330</v>
      </c>
    </row>
    <row r="53" spans="1:13" ht="16.5">
      <c r="A53" s="23" t="s">
        <v>167</v>
      </c>
      <c r="B53" s="23"/>
      <c r="C53" s="44">
        <v>5435</v>
      </c>
      <c r="D53" s="44">
        <v>5434</v>
      </c>
      <c r="E53" s="44">
        <v>5434</v>
      </c>
      <c r="F53" s="44">
        <v>5434</v>
      </c>
      <c r="G53" s="58">
        <v>2717</v>
      </c>
      <c r="H53" s="58">
        <v>2717</v>
      </c>
      <c r="I53" s="58">
        <v>2717</v>
      </c>
      <c r="J53" s="58">
        <v>2717</v>
      </c>
      <c r="L53" s="58">
        <f t="shared" si="3"/>
        <v>1</v>
      </c>
      <c r="M53" s="58">
        <f t="shared" si="4"/>
        <v>0</v>
      </c>
    </row>
    <row r="54" spans="1:13" ht="16.5">
      <c r="A54" s="23" t="s">
        <v>279</v>
      </c>
      <c r="B54" s="23"/>
      <c r="C54" s="44">
        <v>-13003</v>
      </c>
      <c r="D54" s="44">
        <v>-72044</v>
      </c>
      <c r="E54" s="44">
        <v>-14985</v>
      </c>
      <c r="F54" s="44">
        <v>-4263</v>
      </c>
      <c r="G54" s="58">
        <v>-11795</v>
      </c>
      <c r="H54" s="58">
        <v>-7815</v>
      </c>
      <c r="I54" s="58">
        <v>35</v>
      </c>
      <c r="J54" s="58">
        <v>-11065</v>
      </c>
      <c r="L54" s="58">
        <f t="shared" si="3"/>
        <v>59041</v>
      </c>
      <c r="M54" s="58">
        <f t="shared" si="4"/>
        <v>-3980</v>
      </c>
    </row>
    <row r="55" spans="1:13" ht="16.5">
      <c r="A55" s="23" t="s">
        <v>168</v>
      </c>
      <c r="B55" s="23"/>
      <c r="C55" s="44"/>
      <c r="D55" s="44"/>
      <c r="E55" s="44">
        <v>0</v>
      </c>
      <c r="F55" s="44">
        <v>0</v>
      </c>
      <c r="G55" s="58"/>
      <c r="H55" s="58">
        <v>0</v>
      </c>
      <c r="I55" s="58">
        <v>0</v>
      </c>
      <c r="J55" s="58">
        <v>0</v>
      </c>
      <c r="L55" s="58">
        <f t="shared" si="3"/>
        <v>0</v>
      </c>
      <c r="M55" s="58">
        <f t="shared" si="4"/>
        <v>0</v>
      </c>
    </row>
    <row r="56" spans="1:13" ht="16.5">
      <c r="A56" s="23" t="s">
        <v>187</v>
      </c>
      <c r="B56" s="23"/>
      <c r="C56" s="44"/>
      <c r="D56" s="44"/>
      <c r="E56" s="44">
        <v>0</v>
      </c>
      <c r="F56" s="44">
        <v>0</v>
      </c>
      <c r="G56" s="58">
        <v>92787</v>
      </c>
      <c r="H56" s="58">
        <v>0</v>
      </c>
      <c r="I56" s="58">
        <v>0</v>
      </c>
      <c r="J56" s="58">
        <v>0</v>
      </c>
      <c r="L56" s="58">
        <f t="shared" si="3"/>
        <v>0</v>
      </c>
      <c r="M56" s="58">
        <f t="shared" si="4"/>
        <v>92787</v>
      </c>
    </row>
    <row r="57" spans="1:13" ht="16.5">
      <c r="A57" s="23" t="s">
        <v>205</v>
      </c>
      <c r="B57" s="23"/>
      <c r="C57" s="44">
        <v>-3363</v>
      </c>
      <c r="D57" s="44">
        <v>17876</v>
      </c>
      <c r="E57" s="44">
        <v>1668</v>
      </c>
      <c r="F57" s="44">
        <v>459</v>
      </c>
      <c r="G57" s="58">
        <v>13379</v>
      </c>
      <c r="H57" s="58">
        <v>-38448</v>
      </c>
      <c r="I57" s="58">
        <v>14978</v>
      </c>
      <c r="J57" s="58">
        <v>4978</v>
      </c>
      <c r="L57" s="58">
        <f t="shared" si="3"/>
        <v>-21239</v>
      </c>
      <c r="M57" s="58">
        <f t="shared" si="4"/>
        <v>51827</v>
      </c>
    </row>
    <row r="58" spans="1:13" ht="16.5">
      <c r="A58" s="23" t="s">
        <v>169</v>
      </c>
      <c r="B58" s="23"/>
      <c r="C58" s="44">
        <v>2622</v>
      </c>
      <c r="D58" s="44">
        <v>1700</v>
      </c>
      <c r="E58" s="44">
        <v>1253</v>
      </c>
      <c r="F58" s="44">
        <v>829</v>
      </c>
      <c r="G58" s="58">
        <v>887</v>
      </c>
      <c r="H58" s="58">
        <v>727</v>
      </c>
      <c r="I58" s="58">
        <v>444</v>
      </c>
      <c r="J58" s="58">
        <v>6</v>
      </c>
      <c r="L58" s="58">
        <f t="shared" si="3"/>
        <v>922</v>
      </c>
      <c r="M58" s="58">
        <f t="shared" si="4"/>
        <v>160</v>
      </c>
    </row>
    <row r="59" spans="1:13" ht="16.5">
      <c r="A59" s="61" t="s">
        <v>217</v>
      </c>
      <c r="B59" s="23"/>
      <c r="C59" s="44"/>
      <c r="D59" s="44"/>
      <c r="E59" s="44">
        <v>0</v>
      </c>
      <c r="F59" s="44">
        <v>0</v>
      </c>
      <c r="G59" s="58"/>
      <c r="H59" s="58">
        <v>0</v>
      </c>
      <c r="I59" s="58">
        <v>0</v>
      </c>
      <c r="J59" s="58">
        <v>0</v>
      </c>
      <c r="L59" s="58">
        <f t="shared" si="3"/>
        <v>0</v>
      </c>
      <c r="M59" s="58">
        <f t="shared" si="4"/>
        <v>0</v>
      </c>
    </row>
    <row r="60" spans="1:13" ht="17.25" thickBot="1">
      <c r="A60" s="23" t="s">
        <v>216</v>
      </c>
      <c r="B60" s="23"/>
      <c r="C60" s="44">
        <v>-199600</v>
      </c>
      <c r="D60" s="44">
        <v>-199600</v>
      </c>
      <c r="E60" s="44">
        <v>-99800</v>
      </c>
      <c r="F60" s="44">
        <v>0</v>
      </c>
      <c r="G60" s="58">
        <v>-199600</v>
      </c>
      <c r="H60" s="58">
        <v>-103000</v>
      </c>
      <c r="I60" s="58">
        <v>-103000</v>
      </c>
      <c r="J60" s="58">
        <v>0</v>
      </c>
      <c r="L60" s="58">
        <f t="shared" si="3"/>
        <v>0</v>
      </c>
      <c r="M60" s="58">
        <f t="shared" si="4"/>
        <v>-96600</v>
      </c>
    </row>
    <row r="61" spans="1:13" s="97" customFormat="1" ht="17.25" thickBot="1">
      <c r="A61" s="87" t="s">
        <v>170</v>
      </c>
      <c r="B61" s="88"/>
      <c r="C61" s="98">
        <f aca="true" t="shared" si="5" ref="C61:M61">SUM(C47:C60)</f>
        <v>-15435642</v>
      </c>
      <c r="D61" s="98">
        <f t="shared" si="5"/>
        <v>-13937122</v>
      </c>
      <c r="E61" s="98">
        <f t="shared" si="5"/>
        <v>-3025592</v>
      </c>
      <c r="F61" s="98">
        <f t="shared" si="5"/>
        <v>-1479253</v>
      </c>
      <c r="G61" s="102">
        <f t="shared" si="5"/>
        <v>-6319636</v>
      </c>
      <c r="H61" s="102">
        <f t="shared" si="5"/>
        <v>-4796751</v>
      </c>
      <c r="I61" s="102">
        <f t="shared" si="5"/>
        <v>-2979835</v>
      </c>
      <c r="J61" s="102">
        <f t="shared" si="5"/>
        <v>-1494615</v>
      </c>
      <c r="L61" s="102">
        <f t="shared" si="5"/>
        <v>-1498520</v>
      </c>
      <c r="M61" s="102">
        <f t="shared" si="5"/>
        <v>-1522885</v>
      </c>
    </row>
    <row r="62" spans="1:13" ht="15.75">
      <c r="A62" s="24"/>
      <c r="B62" s="24"/>
      <c r="C62" s="44"/>
      <c r="D62" s="44"/>
      <c r="E62" s="44"/>
      <c r="F62" s="44"/>
      <c r="G62" s="58"/>
      <c r="H62" s="58"/>
      <c r="I62" s="58"/>
      <c r="J62" s="58"/>
      <c r="L62" s="58"/>
      <c r="M62" s="58"/>
    </row>
    <row r="63" spans="1:13" ht="16.5">
      <c r="A63" s="23" t="s">
        <v>171</v>
      </c>
      <c r="B63" s="23"/>
      <c r="C63" s="44"/>
      <c r="D63" s="44"/>
      <c r="E63" s="44"/>
      <c r="F63" s="44"/>
      <c r="G63" s="58"/>
      <c r="H63" s="58"/>
      <c r="I63" s="58"/>
      <c r="J63" s="58"/>
      <c r="L63" s="58"/>
      <c r="M63" s="58"/>
    </row>
    <row r="64" spans="1:13" ht="16.5">
      <c r="A64" s="23" t="s">
        <v>188</v>
      </c>
      <c r="B64" s="23"/>
      <c r="C64" s="44">
        <v>-12439928</v>
      </c>
      <c r="D64" s="44">
        <v>-12439928</v>
      </c>
      <c r="E64" s="44">
        <v>0</v>
      </c>
      <c r="F64" s="44">
        <v>0</v>
      </c>
      <c r="G64" s="58">
        <v>-15028201</v>
      </c>
      <c r="H64" s="58">
        <v>-15028524</v>
      </c>
      <c r="I64" s="58">
        <v>0</v>
      </c>
      <c r="J64" s="58">
        <v>0</v>
      </c>
      <c r="L64" s="58">
        <f aca="true" t="shared" si="6" ref="L64:L81">C64-D64</f>
        <v>0</v>
      </c>
      <c r="M64" s="58">
        <f aca="true" t="shared" si="7" ref="M64:M81">G64-H64</f>
        <v>323</v>
      </c>
    </row>
    <row r="65" spans="1:13" ht="16.5">
      <c r="A65" s="76" t="s">
        <v>172</v>
      </c>
      <c r="B65" s="23"/>
      <c r="C65" s="44"/>
      <c r="D65" s="44">
        <v>-4966667</v>
      </c>
      <c r="E65" s="44">
        <v>-4966667</v>
      </c>
      <c r="F65" s="44">
        <v>-4966667</v>
      </c>
      <c r="G65" s="58"/>
      <c r="H65" s="58">
        <v>0</v>
      </c>
      <c r="I65" s="58">
        <v>0</v>
      </c>
      <c r="J65" s="58">
        <v>0</v>
      </c>
      <c r="L65" s="58">
        <f t="shared" si="6"/>
        <v>4966667</v>
      </c>
      <c r="M65" s="58">
        <f t="shared" si="7"/>
        <v>0</v>
      </c>
    </row>
    <row r="66" spans="1:13" ht="16.5">
      <c r="A66" s="76" t="s">
        <v>206</v>
      </c>
      <c r="B66" s="23"/>
      <c r="C66" s="44"/>
      <c r="D66" s="44"/>
      <c r="E66" s="44">
        <v>0</v>
      </c>
      <c r="F66" s="44">
        <v>0</v>
      </c>
      <c r="G66" s="58"/>
      <c r="H66" s="58">
        <v>0</v>
      </c>
      <c r="I66" s="58">
        <v>0</v>
      </c>
      <c r="J66" s="58">
        <v>0</v>
      </c>
      <c r="L66" s="58">
        <f t="shared" si="6"/>
        <v>0</v>
      </c>
      <c r="M66" s="58">
        <f t="shared" si="7"/>
        <v>0</v>
      </c>
    </row>
    <row r="67" spans="1:13" ht="16.5">
      <c r="A67" s="75" t="s">
        <v>189</v>
      </c>
      <c r="B67" s="23"/>
      <c r="C67" s="44">
        <v>5797000</v>
      </c>
      <c r="D67" s="44">
        <v>10697000</v>
      </c>
      <c r="E67" s="44">
        <v>-2175000</v>
      </c>
      <c r="F67" s="44">
        <v>-1842000</v>
      </c>
      <c r="G67" s="58">
        <v>-3597000</v>
      </c>
      <c r="H67" s="58">
        <v>1700000</v>
      </c>
      <c r="I67" s="58">
        <v>-6200000</v>
      </c>
      <c r="J67" s="58">
        <v>-5650000</v>
      </c>
      <c r="L67" s="58">
        <f t="shared" si="6"/>
        <v>-4900000</v>
      </c>
      <c r="M67" s="58">
        <f t="shared" si="7"/>
        <v>-5297000</v>
      </c>
    </row>
    <row r="68" spans="1:13" ht="16.5">
      <c r="A68" s="76" t="s">
        <v>190</v>
      </c>
      <c r="B68" s="23"/>
      <c r="C68" s="44">
        <v>-2300000</v>
      </c>
      <c r="D68" s="44">
        <v>2666667</v>
      </c>
      <c r="E68" s="44">
        <v>2666667</v>
      </c>
      <c r="F68" s="44">
        <v>2666667</v>
      </c>
      <c r="G68" s="58">
        <v>2300000</v>
      </c>
      <c r="H68" s="58">
        <v>0</v>
      </c>
      <c r="I68" s="58">
        <v>0</v>
      </c>
      <c r="J68" s="58">
        <v>0</v>
      </c>
      <c r="L68" s="58">
        <f t="shared" si="6"/>
        <v>-4966667</v>
      </c>
      <c r="M68" s="58">
        <f t="shared" si="7"/>
        <v>2300000</v>
      </c>
    </row>
    <row r="69" spans="1:13" ht="16.5">
      <c r="A69" s="23" t="s">
        <v>173</v>
      </c>
      <c r="B69" s="23"/>
      <c r="C69" s="44"/>
      <c r="D69" s="44"/>
      <c r="E69" s="44">
        <v>0</v>
      </c>
      <c r="F69" s="44">
        <v>0</v>
      </c>
      <c r="G69" s="58"/>
      <c r="H69" s="58">
        <v>0</v>
      </c>
      <c r="I69" s="58">
        <v>0</v>
      </c>
      <c r="J69" s="58">
        <v>0</v>
      </c>
      <c r="L69" s="58">
        <f t="shared" si="6"/>
        <v>0</v>
      </c>
      <c r="M69" s="58">
        <f t="shared" si="7"/>
        <v>0</v>
      </c>
    </row>
    <row r="70" spans="1:13" ht="16.5">
      <c r="A70" s="75" t="s">
        <v>207</v>
      </c>
      <c r="B70" s="23"/>
      <c r="C70" s="44">
        <v>399541</v>
      </c>
      <c r="D70" s="44">
        <v>-99868</v>
      </c>
      <c r="E70" s="44">
        <v>-499732</v>
      </c>
      <c r="F70" s="44">
        <v>-499732</v>
      </c>
      <c r="G70" s="58">
        <v>-299906</v>
      </c>
      <c r="H70" s="58">
        <v>-499919</v>
      </c>
      <c r="I70" s="58">
        <v>-549880</v>
      </c>
      <c r="J70" s="58">
        <v>-799638</v>
      </c>
      <c r="L70" s="58">
        <f t="shared" si="6"/>
        <v>499409</v>
      </c>
      <c r="M70" s="58">
        <f t="shared" si="7"/>
        <v>200013</v>
      </c>
    </row>
    <row r="71" spans="1:13" ht="16.5">
      <c r="A71" s="23" t="s">
        <v>174</v>
      </c>
      <c r="B71" s="23"/>
      <c r="C71" s="44">
        <v>22295</v>
      </c>
      <c r="D71" s="44">
        <v>19068</v>
      </c>
      <c r="E71" s="44">
        <v>9064</v>
      </c>
      <c r="F71" s="44">
        <v>9357</v>
      </c>
      <c r="G71" s="58">
        <v>-5000</v>
      </c>
      <c r="H71" s="58">
        <v>-1325</v>
      </c>
      <c r="I71" s="58">
        <v>3389</v>
      </c>
      <c r="J71" s="58">
        <v>4162</v>
      </c>
      <c r="L71" s="58">
        <f t="shared" si="6"/>
        <v>3227</v>
      </c>
      <c r="M71" s="58">
        <f t="shared" si="7"/>
        <v>-3675</v>
      </c>
    </row>
    <row r="72" spans="1:13" ht="16.5">
      <c r="A72" s="23" t="s">
        <v>175</v>
      </c>
      <c r="B72" s="23"/>
      <c r="C72" s="44"/>
      <c r="D72" s="44">
        <v>0</v>
      </c>
      <c r="E72" s="44">
        <v>0</v>
      </c>
      <c r="F72" s="44">
        <v>0</v>
      </c>
      <c r="G72" s="58"/>
      <c r="H72" s="58">
        <v>0</v>
      </c>
      <c r="I72" s="58">
        <v>0</v>
      </c>
      <c r="J72" s="58">
        <v>0</v>
      </c>
      <c r="L72" s="58">
        <f t="shared" si="6"/>
        <v>0</v>
      </c>
      <c r="M72" s="58">
        <f t="shared" si="7"/>
        <v>0</v>
      </c>
    </row>
    <row r="73" spans="1:13" ht="16.5">
      <c r="A73" s="23" t="s">
        <v>176</v>
      </c>
      <c r="B73" s="23"/>
      <c r="C73" s="44"/>
      <c r="D73" s="44"/>
      <c r="E73" s="44">
        <v>0</v>
      </c>
      <c r="F73" s="44">
        <v>0</v>
      </c>
      <c r="G73" s="58"/>
      <c r="H73" s="58">
        <v>0</v>
      </c>
      <c r="I73" s="58">
        <v>0</v>
      </c>
      <c r="J73" s="58">
        <v>0</v>
      </c>
      <c r="L73" s="58">
        <f t="shared" si="6"/>
        <v>0</v>
      </c>
      <c r="M73" s="58">
        <f t="shared" si="7"/>
        <v>0</v>
      </c>
    </row>
    <row r="74" spans="1:13" ht="16.5">
      <c r="A74" s="23" t="s">
        <v>280</v>
      </c>
      <c r="B74" s="23"/>
      <c r="C74" s="44"/>
      <c r="D74" s="44"/>
      <c r="E74" s="44">
        <v>0</v>
      </c>
      <c r="F74" s="44">
        <v>0</v>
      </c>
      <c r="G74" s="58"/>
      <c r="H74" s="58">
        <v>0</v>
      </c>
      <c r="I74" s="58">
        <v>0</v>
      </c>
      <c r="J74" s="58">
        <v>0</v>
      </c>
      <c r="L74" s="58">
        <f t="shared" si="6"/>
        <v>0</v>
      </c>
      <c r="M74" s="58">
        <f t="shared" si="7"/>
        <v>0</v>
      </c>
    </row>
    <row r="75" spans="1:13" ht="16.5">
      <c r="A75" s="23" t="s">
        <v>178</v>
      </c>
      <c r="B75" s="23"/>
      <c r="C75" s="44">
        <v>-2988378</v>
      </c>
      <c r="D75" s="44"/>
      <c r="E75" s="44">
        <v>0</v>
      </c>
      <c r="F75" s="44">
        <v>0</v>
      </c>
      <c r="G75" s="58"/>
      <c r="H75" s="58">
        <v>0</v>
      </c>
      <c r="I75" s="58">
        <v>0</v>
      </c>
      <c r="J75" s="58">
        <v>0</v>
      </c>
      <c r="L75" s="58">
        <f t="shared" si="6"/>
        <v>-2988378</v>
      </c>
      <c r="M75" s="58">
        <f t="shared" si="7"/>
        <v>0</v>
      </c>
    </row>
    <row r="76" spans="1:13" ht="16.5">
      <c r="A76" s="76" t="s">
        <v>208</v>
      </c>
      <c r="B76" s="23"/>
      <c r="C76" s="44"/>
      <c r="D76" s="44"/>
      <c r="E76" s="44">
        <v>0</v>
      </c>
      <c r="F76" s="44">
        <v>0</v>
      </c>
      <c r="G76" s="58"/>
      <c r="H76" s="58">
        <v>0</v>
      </c>
      <c r="I76" s="58">
        <v>0</v>
      </c>
      <c r="J76" s="58">
        <v>0</v>
      </c>
      <c r="L76" s="58">
        <f t="shared" si="6"/>
        <v>0</v>
      </c>
      <c r="M76" s="58">
        <f t="shared" si="7"/>
        <v>0</v>
      </c>
    </row>
    <row r="77" spans="1:13" ht="16.5">
      <c r="A77" s="23" t="s">
        <v>179</v>
      </c>
      <c r="B77" s="23"/>
      <c r="C77" s="44"/>
      <c r="D77" s="44"/>
      <c r="E77" s="44">
        <v>0</v>
      </c>
      <c r="F77" s="44">
        <v>0</v>
      </c>
      <c r="G77" s="58"/>
      <c r="H77" s="58">
        <v>0</v>
      </c>
      <c r="I77" s="58">
        <v>0</v>
      </c>
      <c r="J77" s="58">
        <v>0</v>
      </c>
      <c r="L77" s="58">
        <f t="shared" si="6"/>
        <v>0</v>
      </c>
      <c r="M77" s="58">
        <f t="shared" si="7"/>
        <v>0</v>
      </c>
    </row>
    <row r="78" spans="1:13" ht="16.5">
      <c r="A78" s="23" t="s">
        <v>210</v>
      </c>
      <c r="B78" s="23"/>
      <c r="C78" s="44"/>
      <c r="D78" s="44"/>
      <c r="E78" s="44">
        <v>0</v>
      </c>
      <c r="F78" s="44">
        <v>0</v>
      </c>
      <c r="G78" s="58"/>
      <c r="H78" s="58">
        <v>0</v>
      </c>
      <c r="I78" s="58">
        <v>0</v>
      </c>
      <c r="J78" s="58">
        <v>0</v>
      </c>
      <c r="L78" s="58">
        <f t="shared" si="6"/>
        <v>0</v>
      </c>
      <c r="M78" s="58">
        <f t="shared" si="7"/>
        <v>0</v>
      </c>
    </row>
    <row r="79" spans="1:13" ht="16.5">
      <c r="A79" s="23" t="s">
        <v>298</v>
      </c>
      <c r="B79" s="23"/>
      <c r="C79" s="44"/>
      <c r="D79" s="44"/>
      <c r="E79" s="44">
        <v>0</v>
      </c>
      <c r="F79" s="44">
        <v>0</v>
      </c>
      <c r="G79" s="58"/>
      <c r="H79" s="58">
        <v>0</v>
      </c>
      <c r="I79" s="58">
        <v>0</v>
      </c>
      <c r="J79" s="58">
        <v>0</v>
      </c>
      <c r="L79" s="58">
        <f t="shared" si="6"/>
        <v>0</v>
      </c>
      <c r="M79" s="58">
        <f t="shared" si="7"/>
        <v>0</v>
      </c>
    </row>
    <row r="80" spans="1:13" ht="16.5">
      <c r="A80" s="23" t="s">
        <v>299</v>
      </c>
      <c r="B80" s="23"/>
      <c r="C80" s="44">
        <v>8300</v>
      </c>
      <c r="D80" s="44"/>
      <c r="E80" s="44">
        <v>0</v>
      </c>
      <c r="F80" s="44">
        <v>0</v>
      </c>
      <c r="G80" s="58"/>
      <c r="H80" s="58">
        <v>0</v>
      </c>
      <c r="I80" s="58">
        <v>0</v>
      </c>
      <c r="J80" s="58">
        <v>0</v>
      </c>
      <c r="L80" s="58">
        <f t="shared" si="6"/>
        <v>8300</v>
      </c>
      <c r="M80" s="58">
        <f t="shared" si="7"/>
        <v>0</v>
      </c>
    </row>
    <row r="81" spans="1:13" ht="17.25" thickBot="1">
      <c r="A81" s="23" t="s">
        <v>177</v>
      </c>
      <c r="B81" s="23"/>
      <c r="C81" s="44">
        <v>-599</v>
      </c>
      <c r="D81" s="44">
        <v>-599</v>
      </c>
      <c r="E81" s="44">
        <v>-513</v>
      </c>
      <c r="F81" s="44">
        <v>0</v>
      </c>
      <c r="G81" s="58">
        <v>-323</v>
      </c>
      <c r="H81" s="58">
        <v>0</v>
      </c>
      <c r="I81" s="58">
        <v>-323</v>
      </c>
      <c r="J81" s="58">
        <v>0</v>
      </c>
      <c r="L81" s="58">
        <f t="shared" si="6"/>
        <v>0</v>
      </c>
      <c r="M81" s="58">
        <f t="shared" si="7"/>
        <v>-323</v>
      </c>
    </row>
    <row r="82" spans="1:13" s="97" customFormat="1" ht="17.25" thickBot="1">
      <c r="A82" s="87" t="s">
        <v>180</v>
      </c>
      <c r="B82" s="88"/>
      <c r="C82" s="98">
        <f>SUM(C64:C81)</f>
        <v>-11501769</v>
      </c>
      <c r="D82" s="98">
        <f aca="true" t="shared" si="8" ref="D82:M82">SUM(D64:D81)</f>
        <v>-4124327</v>
      </c>
      <c r="E82" s="98">
        <f t="shared" si="8"/>
        <v>-4966181</v>
      </c>
      <c r="F82" s="98">
        <f t="shared" si="8"/>
        <v>-4632375</v>
      </c>
      <c r="G82" s="102">
        <f t="shared" si="8"/>
        <v>-16630430</v>
      </c>
      <c r="H82" s="102">
        <f t="shared" si="8"/>
        <v>-13829768</v>
      </c>
      <c r="I82" s="102">
        <f t="shared" si="8"/>
        <v>-6746814</v>
      </c>
      <c r="J82" s="102">
        <f t="shared" si="8"/>
        <v>-6445476</v>
      </c>
      <c r="L82" s="102">
        <f t="shared" si="8"/>
        <v>-7377442</v>
      </c>
      <c r="M82" s="102">
        <f t="shared" si="8"/>
        <v>-2800662</v>
      </c>
    </row>
    <row r="83" spans="1:13" ht="15.75">
      <c r="A83" s="24"/>
      <c r="B83" s="24"/>
      <c r="C83" s="44"/>
      <c r="D83" s="44"/>
      <c r="E83" s="44"/>
      <c r="F83" s="44"/>
      <c r="G83" s="58"/>
      <c r="H83" s="58"/>
      <c r="I83" s="58"/>
      <c r="J83" s="58"/>
      <c r="L83" s="58"/>
      <c r="M83" s="58"/>
    </row>
    <row r="84" spans="1:13" ht="16.5">
      <c r="A84" s="37" t="s">
        <v>181</v>
      </c>
      <c r="B84" s="23"/>
      <c r="C84" s="44">
        <v>35963</v>
      </c>
      <c r="D84" s="44">
        <v>35200</v>
      </c>
      <c r="E84" s="44">
        <v>-8106</v>
      </c>
      <c r="F84" s="44">
        <v>-4576</v>
      </c>
      <c r="G84" s="58">
        <v>-14014</v>
      </c>
      <c r="H84" s="58">
        <v>-4931</v>
      </c>
      <c r="I84" s="58">
        <v>625</v>
      </c>
      <c r="J84" s="58">
        <v>-3484</v>
      </c>
      <c r="L84" s="58">
        <f>C84-D84</f>
        <v>763</v>
      </c>
      <c r="M84" s="58">
        <f>G84-H84</f>
        <v>-9083</v>
      </c>
    </row>
    <row r="85" spans="1:13" ht="15.75">
      <c r="A85" s="24"/>
      <c r="B85" s="24"/>
      <c r="C85" s="44"/>
      <c r="D85" s="44"/>
      <c r="E85" s="44"/>
      <c r="F85" s="44"/>
      <c r="G85" s="58"/>
      <c r="H85" s="58"/>
      <c r="I85" s="58"/>
      <c r="J85" s="58"/>
      <c r="L85" s="58"/>
      <c r="M85" s="58"/>
    </row>
    <row r="86" spans="1:13" ht="16.5">
      <c r="A86" s="37" t="s">
        <v>182</v>
      </c>
      <c r="B86" s="23"/>
      <c r="C86" s="84">
        <v>2285830</v>
      </c>
      <c r="D86" s="84">
        <v>2285830</v>
      </c>
      <c r="E86" s="84">
        <v>0</v>
      </c>
      <c r="F86" s="84">
        <v>0</v>
      </c>
      <c r="G86" s="59">
        <v>20662</v>
      </c>
      <c r="H86" s="59">
        <v>20662</v>
      </c>
      <c r="I86" s="59">
        <v>0</v>
      </c>
      <c r="J86" s="59">
        <v>0</v>
      </c>
      <c r="L86" s="59">
        <f>C86-D86</f>
        <v>0</v>
      </c>
      <c r="M86" s="59">
        <f>G86-H86</f>
        <v>0</v>
      </c>
    </row>
    <row r="87" spans="1:13" ht="15.75">
      <c r="A87" s="24"/>
      <c r="B87" s="24"/>
      <c r="C87" s="44"/>
      <c r="D87" s="44"/>
      <c r="E87" s="44"/>
      <c r="F87" s="44"/>
      <c r="G87" s="58"/>
      <c r="H87" s="58"/>
      <c r="I87" s="58"/>
      <c r="J87" s="58"/>
      <c r="L87" s="58"/>
      <c r="M87" s="58"/>
    </row>
    <row r="88" spans="1:13" ht="16.5">
      <c r="A88" s="37" t="s">
        <v>211</v>
      </c>
      <c r="B88" s="23"/>
      <c r="C88" s="44">
        <f>SUM(C44,C61,C82,C84,C86)</f>
        <v>644662</v>
      </c>
      <c r="D88" s="44">
        <f aca="true" t="shared" si="9" ref="D88:J88">SUM(D44,D61,D82,D84,D86)</f>
        <v>1673657</v>
      </c>
      <c r="E88" s="44">
        <f t="shared" si="9"/>
        <v>3821663</v>
      </c>
      <c r="F88" s="44">
        <f t="shared" si="9"/>
        <v>-120631</v>
      </c>
      <c r="G88" s="58">
        <f>SUM(G44,G61,G82,G84,G86)</f>
        <v>3050294</v>
      </c>
      <c r="H88" s="58">
        <f t="shared" si="9"/>
        <v>-249878</v>
      </c>
      <c r="I88" s="58">
        <f t="shared" si="9"/>
        <v>2859017</v>
      </c>
      <c r="J88" s="58">
        <f t="shared" si="9"/>
        <v>-41005</v>
      </c>
      <c r="L88" s="58">
        <f>SUM(L44,L61,L82,L84,L86)</f>
        <v>-1028995</v>
      </c>
      <c r="M88" s="58">
        <f>SUM(M44,M61,M82,M84,M86)</f>
        <v>3300172</v>
      </c>
    </row>
    <row r="89" spans="1:13" ht="16.5">
      <c r="A89" s="37" t="s">
        <v>183</v>
      </c>
      <c r="B89" s="23"/>
      <c r="C89" s="84">
        <v>6049330</v>
      </c>
      <c r="D89" s="84">
        <v>6049330</v>
      </c>
      <c r="E89" s="84">
        <v>6049330</v>
      </c>
      <c r="F89" s="84">
        <v>6049330</v>
      </c>
      <c r="G89" s="59">
        <v>2999036</v>
      </c>
      <c r="H89" s="59">
        <v>2999036</v>
      </c>
      <c r="I89" s="59">
        <v>2999036</v>
      </c>
      <c r="J89" s="59">
        <v>2999036</v>
      </c>
      <c r="L89" s="59">
        <v>7722987</v>
      </c>
      <c r="M89" s="59">
        <v>2749158</v>
      </c>
    </row>
    <row r="90" spans="1:13" ht="15.75">
      <c r="A90" s="24"/>
      <c r="B90" s="24"/>
      <c r="C90" s="44"/>
      <c r="D90" s="44"/>
      <c r="E90" s="44"/>
      <c r="F90" s="44"/>
      <c r="G90" s="58"/>
      <c r="H90" s="58"/>
      <c r="I90" s="58"/>
      <c r="J90" s="58"/>
      <c r="L90" s="58"/>
      <c r="M90" s="58"/>
    </row>
    <row r="91" spans="1:13" ht="16.5">
      <c r="A91" s="37" t="s">
        <v>184</v>
      </c>
      <c r="B91" s="23"/>
      <c r="C91" s="85">
        <f>SUM(C88:C89)</f>
        <v>6693992</v>
      </c>
      <c r="D91" s="85">
        <f aca="true" t="shared" si="10" ref="D91:J91">SUM(D88:D89)</f>
        <v>7722987</v>
      </c>
      <c r="E91" s="85">
        <f t="shared" si="10"/>
        <v>9870993</v>
      </c>
      <c r="F91" s="85">
        <f t="shared" si="10"/>
        <v>5928699</v>
      </c>
      <c r="G91" s="60">
        <f>SUM(G88:G89)</f>
        <v>6049330</v>
      </c>
      <c r="H91" s="60">
        <f t="shared" si="10"/>
        <v>2749158</v>
      </c>
      <c r="I91" s="60">
        <f t="shared" si="10"/>
        <v>5858053</v>
      </c>
      <c r="J91" s="60">
        <f t="shared" si="10"/>
        <v>2958031</v>
      </c>
      <c r="L91" s="60">
        <f>SUM(L88:L89)</f>
        <v>6693992</v>
      </c>
      <c r="M91" s="60">
        <f>SUM(M88:M89)</f>
        <v>6049330</v>
      </c>
    </row>
  </sheetData>
  <sheetProtection/>
  <mergeCells count="1">
    <mergeCell ref="A7:A8"/>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tabColor indexed="43"/>
  </sheetPr>
  <dimension ref="A1:AF74"/>
  <sheetViews>
    <sheetView zoomScalePageLayoutView="0" workbookViewId="0" topLeftCell="A8">
      <pane xSplit="4" ySplit="2" topLeftCell="E10" activePane="bottomRight" state="frozen"/>
      <selection pane="topLeft" activeCell="C13" sqref="C13"/>
      <selection pane="topRight" activeCell="C13" sqref="C13"/>
      <selection pane="bottomLeft" activeCell="C13" sqref="C13"/>
      <selection pane="bottomRight" activeCell="C13" sqref="C13"/>
    </sheetView>
  </sheetViews>
  <sheetFormatPr defaultColWidth="9.00390625" defaultRowHeight="15.75" outlineLevelRow="1" outlineLevelCol="1"/>
  <cols>
    <col min="1" max="1" width="5.50390625" style="6" customWidth="1"/>
    <col min="2" max="2" width="1.12109375" style="6" customWidth="1"/>
    <col min="3" max="3" width="38.50390625" style="6" customWidth="1"/>
    <col min="4" max="4" width="0.875" style="6" customWidth="1"/>
    <col min="5" max="5" width="19.75390625" style="7" customWidth="1"/>
    <col min="6" max="6" width="1.00390625" style="6" customWidth="1"/>
    <col min="7" max="7" width="7.75390625" style="7" hidden="1" customWidth="1" outlineLevel="1"/>
    <col min="8" max="8" width="1.37890625" style="6" hidden="1" customWidth="1" outlineLevel="1" collapsed="1"/>
    <col min="9" max="9" width="18.25390625" style="7" customWidth="1" collapsed="1"/>
    <col min="10" max="10" width="1.12109375" style="6" customWidth="1"/>
    <col min="11" max="11" width="5.375" style="7" hidden="1" customWidth="1" outlineLevel="1"/>
    <col min="12" max="12" width="1.875" style="6" customWidth="1" collapsed="1"/>
    <col min="13" max="13" width="8.00390625" style="6" customWidth="1"/>
    <col min="14" max="14" width="1.4921875" style="6" customWidth="1"/>
    <col min="15" max="15" width="35.75390625" style="6" customWidth="1"/>
    <col min="16" max="16" width="1.75390625" style="6" customWidth="1"/>
    <col min="17" max="17" width="21.50390625" style="7" customWidth="1"/>
    <col min="18" max="18" width="1.37890625" style="6" customWidth="1"/>
    <col min="19" max="19" width="7.75390625" style="7" hidden="1" customWidth="1" outlineLevel="1"/>
    <col min="20" max="20" width="1.25" style="6" hidden="1" customWidth="1" outlineLevel="1"/>
    <col min="21" max="21" width="19.125" style="7" customWidth="1" collapsed="1"/>
    <col min="22" max="22" width="0.875" style="6" customWidth="1"/>
    <col min="23" max="23" width="5.375" style="7" hidden="1" customWidth="1" outlineLevel="1"/>
    <col min="24" max="24" width="9.00390625" style="6" customWidth="1" collapsed="1"/>
    <col min="25" max="16384" width="9.00390625" style="6" customWidth="1"/>
  </cols>
  <sheetData>
    <row r="1" ht="14.25" hidden="1" outlineLevel="1">
      <c r="A1" s="5" t="s">
        <v>14</v>
      </c>
    </row>
    <row r="2" ht="14.25" hidden="1" outlineLevel="1">
      <c r="A2" s="5" t="s">
        <v>15</v>
      </c>
    </row>
    <row r="3" ht="14.25" hidden="1" outlineLevel="1">
      <c r="A3" s="5" t="s">
        <v>199</v>
      </c>
    </row>
    <row r="4" ht="14.25" hidden="1" outlineLevel="1">
      <c r="A4" s="5" t="s">
        <v>16</v>
      </c>
    </row>
    <row r="5" ht="14.25" hidden="1" outlineLevel="1">
      <c r="A5" s="5" t="s">
        <v>17</v>
      </c>
    </row>
    <row r="6" ht="14.25" hidden="1" outlineLevel="1">
      <c r="A6" s="5" t="s">
        <v>18</v>
      </c>
    </row>
    <row r="7" ht="13.5" hidden="1" outlineLevel="1">
      <c r="A7" s="8"/>
    </row>
    <row r="8" spans="1:23" ht="15" customHeight="1" collapsed="1" thickBot="1">
      <c r="A8" s="9"/>
      <c r="B8" s="9"/>
      <c r="C8" s="9"/>
      <c r="D8" s="9"/>
      <c r="E8" s="415" t="s">
        <v>287</v>
      </c>
      <c r="F8" s="415"/>
      <c r="G8" s="415"/>
      <c r="H8" s="10"/>
      <c r="I8" s="416" t="s">
        <v>288</v>
      </c>
      <c r="J8" s="416"/>
      <c r="K8" s="416"/>
      <c r="L8" s="11"/>
      <c r="M8" s="11"/>
      <c r="N8" s="11"/>
      <c r="O8" s="11"/>
      <c r="P8" s="11"/>
      <c r="Q8" s="415" t="s">
        <v>287</v>
      </c>
      <c r="R8" s="415"/>
      <c r="S8" s="415"/>
      <c r="T8" s="10"/>
      <c r="U8" s="416" t="s">
        <v>288</v>
      </c>
      <c r="V8" s="416"/>
      <c r="W8" s="416"/>
    </row>
    <row r="9" spans="1:32" ht="15" thickBot="1">
      <c r="A9" s="12" t="s">
        <v>19</v>
      </c>
      <c r="B9" s="13"/>
      <c r="C9" s="12" t="s">
        <v>20</v>
      </c>
      <c r="D9" s="9"/>
      <c r="E9" s="31" t="s">
        <v>21</v>
      </c>
      <c r="F9" s="11"/>
      <c r="G9" s="31" t="s">
        <v>22</v>
      </c>
      <c r="H9" s="11"/>
      <c r="I9" s="31" t="s">
        <v>21</v>
      </c>
      <c r="J9" s="11"/>
      <c r="K9" s="31" t="s">
        <v>22</v>
      </c>
      <c r="L9" s="11"/>
      <c r="M9" s="12" t="s">
        <v>19</v>
      </c>
      <c r="N9" s="9"/>
      <c r="O9" s="12" t="s">
        <v>23</v>
      </c>
      <c r="P9" s="9"/>
      <c r="Q9" s="31" t="s">
        <v>21</v>
      </c>
      <c r="R9" s="11"/>
      <c r="S9" s="31" t="s">
        <v>22</v>
      </c>
      <c r="T9" s="11"/>
      <c r="U9" s="31" t="s">
        <v>21</v>
      </c>
      <c r="V9" s="11"/>
      <c r="W9" s="31" t="s">
        <v>22</v>
      </c>
      <c r="X9" s="32"/>
      <c r="Y9" s="32"/>
      <c r="Z9" s="32"/>
      <c r="AA9" s="32"/>
      <c r="AB9" s="32"/>
      <c r="AC9" s="32"/>
      <c r="AD9" s="32"/>
      <c r="AE9" s="32"/>
      <c r="AF9" s="32"/>
    </row>
    <row r="10" spans="1:23" ht="14.25">
      <c r="A10" s="14"/>
      <c r="B10" s="14"/>
      <c r="C10" s="15" t="s">
        <v>24</v>
      </c>
      <c r="D10" s="14"/>
      <c r="E10" s="16"/>
      <c r="F10" s="14"/>
      <c r="G10" s="16"/>
      <c r="H10" s="14"/>
      <c r="I10" s="16"/>
      <c r="J10" s="14"/>
      <c r="K10" s="16"/>
      <c r="L10" s="14"/>
      <c r="M10" s="14"/>
      <c r="N10" s="14"/>
      <c r="O10" s="15" t="s">
        <v>25</v>
      </c>
      <c r="P10" s="14"/>
      <c r="Q10" s="16"/>
      <c r="R10" s="14"/>
      <c r="S10" s="16"/>
      <c r="T10" s="14"/>
      <c r="U10" s="16"/>
      <c r="V10" s="14"/>
      <c r="W10" s="16"/>
    </row>
    <row r="11" spans="1:23" ht="14.25">
      <c r="A11" s="14">
        <v>1100</v>
      </c>
      <c r="B11" s="14"/>
      <c r="C11" s="15" t="s">
        <v>26</v>
      </c>
      <c r="D11" s="14"/>
      <c r="E11" s="16">
        <v>7722987</v>
      </c>
      <c r="F11" s="14"/>
      <c r="G11" s="16"/>
      <c r="H11" s="14"/>
      <c r="I11" s="16">
        <v>2749158</v>
      </c>
      <c r="J11" s="14"/>
      <c r="K11" s="16">
        <v>4</v>
      </c>
      <c r="L11" s="14"/>
      <c r="M11" s="14">
        <v>2100</v>
      </c>
      <c r="N11" s="14"/>
      <c r="O11" s="15" t="s">
        <v>27</v>
      </c>
      <c r="P11" s="14"/>
      <c r="Q11" s="29">
        <v>13900000</v>
      </c>
      <c r="R11" s="14"/>
      <c r="S11" s="16"/>
      <c r="T11" s="14"/>
      <c r="U11" s="16">
        <v>8500000</v>
      </c>
      <c r="V11" s="14"/>
      <c r="W11" s="16">
        <v>14</v>
      </c>
    </row>
    <row r="12" spans="1:23" ht="14.25">
      <c r="A12" s="14">
        <v>1310</v>
      </c>
      <c r="C12" s="47" t="s">
        <v>213</v>
      </c>
      <c r="E12" s="7">
        <v>158247</v>
      </c>
      <c r="I12" s="7">
        <v>199120</v>
      </c>
      <c r="J12" s="14"/>
      <c r="K12" s="16" t="s">
        <v>28</v>
      </c>
      <c r="L12" s="14"/>
      <c r="M12" s="14">
        <v>2110</v>
      </c>
      <c r="N12" s="14"/>
      <c r="O12" s="15" t="s">
        <v>30</v>
      </c>
      <c r="P12" s="14"/>
      <c r="Q12" s="29">
        <v>399865</v>
      </c>
      <c r="R12" s="14"/>
      <c r="S12" s="16"/>
      <c r="T12" s="14"/>
      <c r="U12" s="16">
        <v>299719</v>
      </c>
      <c r="V12" s="14"/>
      <c r="W12" s="16">
        <v>3</v>
      </c>
    </row>
    <row r="13" spans="1:23" ht="14.25">
      <c r="A13" s="14">
        <v>1320</v>
      </c>
      <c r="B13" s="14"/>
      <c r="C13" s="15" t="s">
        <v>29</v>
      </c>
      <c r="D13" s="14"/>
      <c r="E13" s="16">
        <v>220611</v>
      </c>
      <c r="F13" s="14"/>
      <c r="G13" s="16"/>
      <c r="H13" s="14"/>
      <c r="I13" s="16">
        <v>190182</v>
      </c>
      <c r="J13" s="14"/>
      <c r="K13" s="16"/>
      <c r="L13" s="14"/>
      <c r="M13" s="14">
        <v>2120</v>
      </c>
      <c r="N13" s="14"/>
      <c r="O13" s="15" t="s">
        <v>31</v>
      </c>
      <c r="P13" s="14"/>
      <c r="Q13" s="42">
        <v>189392</v>
      </c>
      <c r="R13" s="14"/>
      <c r="S13" s="16"/>
      <c r="T13" s="14"/>
      <c r="U13" s="42">
        <v>234605</v>
      </c>
      <c r="V13" s="14"/>
      <c r="W13" s="16" t="s">
        <v>28</v>
      </c>
    </row>
    <row r="14" spans="1:23" ht="14.25">
      <c r="A14" s="14">
        <v>1340</v>
      </c>
      <c r="B14" s="14"/>
      <c r="C14" s="15" t="s">
        <v>212</v>
      </c>
      <c r="D14" s="14"/>
      <c r="E14" s="16">
        <v>0</v>
      </c>
      <c r="F14" s="14"/>
      <c r="G14" s="16"/>
      <c r="H14" s="14"/>
      <c r="I14" s="16">
        <v>0</v>
      </c>
      <c r="J14" s="14"/>
      <c r="K14" s="16" t="s">
        <v>28</v>
      </c>
      <c r="L14" s="14"/>
      <c r="M14" s="14">
        <v>2140</v>
      </c>
      <c r="N14" s="14"/>
      <c r="O14" s="15" t="s">
        <v>32</v>
      </c>
      <c r="P14" s="14"/>
      <c r="Q14" s="42">
        <v>5369231</v>
      </c>
      <c r="R14" s="14"/>
      <c r="S14" s="16"/>
      <c r="T14" s="14"/>
      <c r="U14" s="42">
        <v>3365900</v>
      </c>
      <c r="V14" s="14"/>
      <c r="W14" s="16">
        <v>3</v>
      </c>
    </row>
    <row r="15" spans="1:23" ht="14.25">
      <c r="A15" s="14">
        <v>1120</v>
      </c>
      <c r="B15" s="14"/>
      <c r="C15" s="41" t="s">
        <v>33</v>
      </c>
      <c r="D15" s="14"/>
      <c r="E15" s="29">
        <v>19069</v>
      </c>
      <c r="F15" s="14"/>
      <c r="G15" s="16"/>
      <c r="H15" s="14"/>
      <c r="I15" s="16">
        <v>51397</v>
      </c>
      <c r="J15" s="14"/>
      <c r="K15" s="16" t="s">
        <v>28</v>
      </c>
      <c r="L15" s="14"/>
      <c r="M15" s="14">
        <v>2160</v>
      </c>
      <c r="N15" s="14"/>
      <c r="O15" s="15" t="s">
        <v>34</v>
      </c>
      <c r="P15" s="14"/>
      <c r="Q15" s="16">
        <v>717734</v>
      </c>
      <c r="R15" s="14"/>
      <c r="S15" s="16"/>
      <c r="T15" s="14"/>
      <c r="U15" s="16">
        <v>773364</v>
      </c>
      <c r="V15" s="14"/>
      <c r="W15" s="16">
        <v>2</v>
      </c>
    </row>
    <row r="16" spans="1:23" ht="14.25">
      <c r="A16" s="14">
        <v>1140</v>
      </c>
      <c r="B16" s="14"/>
      <c r="C16" s="41" t="s">
        <v>35</v>
      </c>
      <c r="D16" s="14"/>
      <c r="E16" s="29">
        <v>7284925</v>
      </c>
      <c r="F16" s="14"/>
      <c r="G16" s="16"/>
      <c r="H16" s="14"/>
      <c r="I16" s="16">
        <v>6464759</v>
      </c>
      <c r="J16" s="14"/>
      <c r="K16" s="16">
        <v>8</v>
      </c>
      <c r="L16" s="14"/>
      <c r="M16" s="14">
        <v>2170</v>
      </c>
      <c r="N16" s="14"/>
      <c r="O16" s="15" t="s">
        <v>36</v>
      </c>
      <c r="P16" s="14"/>
      <c r="Q16" s="16">
        <v>5734179</v>
      </c>
      <c r="R16" s="14"/>
      <c r="S16" s="16"/>
      <c r="T16" s="14"/>
      <c r="U16" s="16">
        <v>5358871</v>
      </c>
      <c r="V16" s="14"/>
      <c r="W16" s="16">
        <v>6</v>
      </c>
    </row>
    <row r="17" spans="1:23" ht="14.25">
      <c r="A17" s="14">
        <v>1150</v>
      </c>
      <c r="B17" s="14"/>
      <c r="C17" s="41" t="s">
        <v>37</v>
      </c>
      <c r="D17" s="14"/>
      <c r="E17" s="29">
        <v>129167</v>
      </c>
      <c r="F17" s="14"/>
      <c r="G17" s="16"/>
      <c r="H17" s="14"/>
      <c r="I17" s="16">
        <v>231627</v>
      </c>
      <c r="J17" s="14"/>
      <c r="K17" s="16" t="s">
        <v>28</v>
      </c>
      <c r="L17" s="14"/>
      <c r="M17" s="14">
        <v>2210</v>
      </c>
      <c r="N17" s="14"/>
      <c r="O17" s="15" t="s">
        <v>38</v>
      </c>
      <c r="P17" s="14"/>
      <c r="Q17" s="42">
        <v>6088274</v>
      </c>
      <c r="R17" s="14"/>
      <c r="S17" s="16"/>
      <c r="T17" s="14"/>
      <c r="U17" s="42">
        <v>4061357</v>
      </c>
      <c r="V17" s="14"/>
      <c r="W17" s="16">
        <v>5</v>
      </c>
    </row>
    <row r="18" spans="1:23" ht="14.25">
      <c r="A18" s="14">
        <v>1160</v>
      </c>
      <c r="B18" s="14"/>
      <c r="C18" s="41" t="s">
        <v>39</v>
      </c>
      <c r="D18" s="14"/>
      <c r="E18" s="29">
        <v>275995</v>
      </c>
      <c r="F18" s="14"/>
      <c r="G18" s="16"/>
      <c r="H18" s="14"/>
      <c r="I18" s="16">
        <v>335224</v>
      </c>
      <c r="J18" s="14"/>
      <c r="K18" s="16">
        <v>1</v>
      </c>
      <c r="L18" s="14"/>
      <c r="M18" s="14">
        <v>2260</v>
      </c>
      <c r="N18" s="14"/>
      <c r="O18" s="15" t="s">
        <v>40</v>
      </c>
      <c r="P18" s="14"/>
      <c r="Q18" s="16">
        <v>3883065</v>
      </c>
      <c r="R18" s="14"/>
      <c r="S18" s="16"/>
      <c r="T18" s="14"/>
      <c r="U18" s="16">
        <v>2902972</v>
      </c>
      <c r="V18" s="14"/>
      <c r="W18" s="16">
        <v>2</v>
      </c>
    </row>
    <row r="19" spans="1:23" ht="14.25">
      <c r="A19" s="14" t="s">
        <v>41</v>
      </c>
      <c r="B19" s="14"/>
      <c r="C19" s="15" t="s">
        <v>42</v>
      </c>
      <c r="D19" s="14"/>
      <c r="E19" s="16">
        <v>1895784</v>
      </c>
      <c r="F19" s="14"/>
      <c r="G19" s="16"/>
      <c r="H19" s="14"/>
      <c r="I19" s="16">
        <v>964749</v>
      </c>
      <c r="J19" s="14"/>
      <c r="K19" s="16" t="s">
        <v>28</v>
      </c>
      <c r="L19" s="14"/>
      <c r="M19" s="14">
        <v>2272</v>
      </c>
      <c r="N19" s="14"/>
      <c r="O19" s="15" t="s">
        <v>43</v>
      </c>
      <c r="P19" s="14"/>
      <c r="Q19" s="29">
        <v>0</v>
      </c>
      <c r="R19" s="14"/>
      <c r="S19" s="16"/>
      <c r="T19" s="14"/>
      <c r="U19" s="16">
        <v>0</v>
      </c>
      <c r="V19" s="14"/>
      <c r="W19" s="16">
        <v>3</v>
      </c>
    </row>
    <row r="20" spans="1:23" ht="14.25">
      <c r="A20" s="14">
        <v>1260</v>
      </c>
      <c r="B20" s="14"/>
      <c r="C20" s="15" t="s">
        <v>44</v>
      </c>
      <c r="D20" s="14"/>
      <c r="E20" s="16">
        <v>1003111</v>
      </c>
      <c r="F20" s="14"/>
      <c r="G20" s="16"/>
      <c r="H20" s="14"/>
      <c r="I20" s="16">
        <v>797002</v>
      </c>
      <c r="J20" s="14"/>
      <c r="K20" s="16">
        <v>1</v>
      </c>
      <c r="L20" s="14"/>
      <c r="M20" s="14">
        <v>2273</v>
      </c>
      <c r="N20" s="14"/>
      <c r="O20" s="15" t="s">
        <v>45</v>
      </c>
      <c r="P20" s="14"/>
      <c r="Q20" s="16">
        <v>94404</v>
      </c>
      <c r="R20" s="14"/>
      <c r="S20" s="16"/>
      <c r="T20" s="14"/>
      <c r="U20" s="16">
        <v>57495</v>
      </c>
      <c r="V20" s="14"/>
      <c r="W20" s="16" t="s">
        <v>28</v>
      </c>
    </row>
    <row r="21" spans="1:23" ht="14.25">
      <c r="A21" s="14">
        <v>1286</v>
      </c>
      <c r="B21" s="14"/>
      <c r="C21" s="15" t="s">
        <v>46</v>
      </c>
      <c r="D21" s="14"/>
      <c r="E21" s="16">
        <v>26451</v>
      </c>
      <c r="F21" s="14"/>
      <c r="G21" s="16"/>
      <c r="H21" s="14"/>
      <c r="I21" s="16">
        <v>5651</v>
      </c>
      <c r="J21" s="14"/>
      <c r="K21" s="16" t="s">
        <v>28</v>
      </c>
      <c r="L21" s="14"/>
      <c r="M21" s="14">
        <v>2286</v>
      </c>
      <c r="N21" s="14"/>
      <c r="O21" s="15" t="s">
        <v>47</v>
      </c>
      <c r="P21" s="14"/>
      <c r="Q21" s="16">
        <v>0</v>
      </c>
      <c r="R21" s="14"/>
      <c r="S21" s="16"/>
      <c r="T21" s="14"/>
      <c r="U21" s="16">
        <v>0</v>
      </c>
      <c r="V21" s="14"/>
      <c r="W21" s="16" t="s">
        <v>28</v>
      </c>
    </row>
    <row r="22" spans="1:23" ht="14.25">
      <c r="A22" s="14">
        <v>1291</v>
      </c>
      <c r="B22" s="14"/>
      <c r="C22" s="15" t="s">
        <v>48</v>
      </c>
      <c r="D22" s="14"/>
      <c r="E22" s="16">
        <v>61142</v>
      </c>
      <c r="F22" s="14"/>
      <c r="G22" s="16"/>
      <c r="H22" s="14"/>
      <c r="I22" s="16">
        <v>1100</v>
      </c>
      <c r="J22" s="14"/>
      <c r="K22" s="16" t="s">
        <v>28</v>
      </c>
      <c r="L22" s="14"/>
      <c r="M22" s="14">
        <v>2298</v>
      </c>
      <c r="N22" s="14"/>
      <c r="O22" s="15" t="s">
        <v>49</v>
      </c>
      <c r="P22" s="14"/>
      <c r="Q22" s="17">
        <v>820558</v>
      </c>
      <c r="R22" s="14"/>
      <c r="S22" s="17"/>
      <c r="T22" s="14"/>
      <c r="U22" s="17">
        <v>572191</v>
      </c>
      <c r="V22" s="14"/>
      <c r="W22" s="17" t="s">
        <v>28</v>
      </c>
    </row>
    <row r="23" spans="1:23" ht="14.25">
      <c r="A23" s="14">
        <v>1298</v>
      </c>
      <c r="B23" s="14"/>
      <c r="C23" s="15" t="s">
        <v>50</v>
      </c>
      <c r="D23" s="14"/>
      <c r="E23" s="17">
        <v>49816</v>
      </c>
      <c r="F23" s="14"/>
      <c r="G23" s="17"/>
      <c r="H23" s="14"/>
      <c r="I23" s="17">
        <v>8642</v>
      </c>
      <c r="J23" s="14"/>
      <c r="K23" s="17" t="s">
        <v>28</v>
      </c>
      <c r="L23" s="14"/>
      <c r="M23" s="14" t="s">
        <v>51</v>
      </c>
      <c r="N23" s="14"/>
      <c r="O23" s="15" t="s">
        <v>52</v>
      </c>
      <c r="P23" s="14"/>
      <c r="Q23" s="17">
        <f>SUM(Q11:Q22)</f>
        <v>37196702</v>
      </c>
      <c r="R23" s="14"/>
      <c r="S23" s="17">
        <v>31</v>
      </c>
      <c r="T23" s="14"/>
      <c r="U23" s="17">
        <f>SUM(U11:U22)</f>
        <v>26126474</v>
      </c>
      <c r="V23" s="14"/>
      <c r="W23" s="17">
        <v>38</v>
      </c>
    </row>
    <row r="24" spans="1:23" ht="14.25">
      <c r="A24" s="14" t="s">
        <v>53</v>
      </c>
      <c r="B24" s="14"/>
      <c r="C24" s="15" t="s">
        <v>54</v>
      </c>
      <c r="D24" s="14"/>
      <c r="E24" s="17">
        <f>SUM(E11:E23)</f>
        <v>18847305</v>
      </c>
      <c r="F24" s="14"/>
      <c r="G24" s="17">
        <v>14</v>
      </c>
      <c r="H24" s="14"/>
      <c r="I24" s="17">
        <f>SUM(I11:I23)</f>
        <v>11998611</v>
      </c>
      <c r="J24" s="14"/>
      <c r="K24" s="17">
        <v>14</v>
      </c>
      <c r="L24" s="14"/>
      <c r="M24" s="14"/>
      <c r="N24" s="14"/>
      <c r="O24" s="14"/>
      <c r="P24" s="14"/>
      <c r="Q24" s="18"/>
      <c r="R24" s="14"/>
      <c r="S24" s="18"/>
      <c r="T24" s="14"/>
      <c r="U24" s="18"/>
      <c r="V24" s="14"/>
      <c r="W24" s="18"/>
    </row>
    <row r="25" spans="1:23" ht="14.25">
      <c r="A25" s="14"/>
      <c r="B25" s="14"/>
      <c r="C25" s="14"/>
      <c r="D25" s="14"/>
      <c r="E25" s="18"/>
      <c r="F25" s="14"/>
      <c r="G25" s="18"/>
      <c r="H25" s="14"/>
      <c r="I25" s="18"/>
      <c r="J25" s="14"/>
      <c r="K25" s="18"/>
      <c r="L25" s="14"/>
      <c r="M25" s="14"/>
      <c r="N25" s="14"/>
      <c r="O25" s="15" t="s">
        <v>55</v>
      </c>
      <c r="P25" s="14"/>
      <c r="Q25" s="16"/>
      <c r="R25" s="14"/>
      <c r="S25" s="16"/>
      <c r="T25" s="14"/>
      <c r="U25" s="16"/>
      <c r="V25" s="14"/>
      <c r="W25" s="16"/>
    </row>
    <row r="26" spans="1:23" ht="14.25">
      <c r="A26" s="14"/>
      <c r="B26" s="14"/>
      <c r="C26" s="15" t="s">
        <v>56</v>
      </c>
      <c r="D26" s="14"/>
      <c r="E26" s="16"/>
      <c r="F26" s="14"/>
      <c r="G26" s="16"/>
      <c r="H26" s="14"/>
      <c r="I26" s="16"/>
      <c r="J26" s="14"/>
      <c r="K26" s="16"/>
      <c r="L26" s="14"/>
      <c r="M26" s="14">
        <v>2410</v>
      </c>
      <c r="N26" s="14"/>
      <c r="O26" s="15" t="s">
        <v>57</v>
      </c>
      <c r="P26" s="14"/>
      <c r="Q26" s="16">
        <v>8000000</v>
      </c>
      <c r="R26" s="14"/>
      <c r="S26" s="16"/>
      <c r="T26" s="14"/>
      <c r="U26" s="16">
        <v>8000000</v>
      </c>
      <c r="V26" s="14"/>
      <c r="W26" s="16">
        <v>8</v>
      </c>
    </row>
    <row r="27" spans="1:23" ht="14.25">
      <c r="A27" s="14">
        <v>1421</v>
      </c>
      <c r="B27" s="14"/>
      <c r="C27" s="15" t="s">
        <v>58</v>
      </c>
      <c r="D27" s="14"/>
      <c r="E27" s="16">
        <v>567701</v>
      </c>
      <c r="F27" s="14"/>
      <c r="G27" s="16"/>
      <c r="H27" s="14"/>
      <c r="I27" s="16">
        <v>194557</v>
      </c>
      <c r="J27" s="14"/>
      <c r="K27" s="16" t="s">
        <v>28</v>
      </c>
      <c r="L27" s="14"/>
      <c r="M27" s="14">
        <v>2420</v>
      </c>
      <c r="N27" s="14"/>
      <c r="O27" s="15" t="s">
        <v>59</v>
      </c>
      <c r="P27" s="14"/>
      <c r="Q27" s="17">
        <v>0</v>
      </c>
      <c r="R27" s="14"/>
      <c r="S27" s="17"/>
      <c r="T27" s="14"/>
      <c r="U27" s="17">
        <v>0</v>
      </c>
      <c r="V27" s="14"/>
      <c r="W27" s="17" t="s">
        <v>28</v>
      </c>
    </row>
    <row r="28" spans="1:23" ht="14.25">
      <c r="A28" s="14">
        <v>1425</v>
      </c>
      <c r="B28" s="14"/>
      <c r="C28" s="15" t="s">
        <v>200</v>
      </c>
      <c r="D28" s="14"/>
      <c r="E28" s="16">
        <v>0</v>
      </c>
      <c r="F28" s="14"/>
      <c r="G28" s="16"/>
      <c r="H28" s="14"/>
      <c r="I28" s="16">
        <v>49900</v>
      </c>
      <c r="J28" s="14"/>
      <c r="K28" s="16"/>
      <c r="L28" s="14"/>
      <c r="M28" s="14"/>
      <c r="N28" s="14"/>
      <c r="O28" s="15"/>
      <c r="P28" s="14"/>
      <c r="Q28" s="17"/>
      <c r="R28" s="14"/>
      <c r="S28" s="17"/>
      <c r="T28" s="14"/>
      <c r="U28" s="17"/>
      <c r="V28" s="14"/>
      <c r="W28" s="17"/>
    </row>
    <row r="29" spans="1:23" ht="14.25">
      <c r="A29" s="14">
        <v>1470</v>
      </c>
      <c r="B29" s="14"/>
      <c r="C29" s="15" t="s">
        <v>60</v>
      </c>
      <c r="D29" s="14"/>
      <c r="E29" s="16">
        <v>0</v>
      </c>
      <c r="F29" s="14"/>
      <c r="G29" s="16"/>
      <c r="H29" s="14"/>
      <c r="I29" s="16"/>
      <c r="J29" s="14"/>
      <c r="K29" s="16" t="s">
        <v>28</v>
      </c>
      <c r="L29" s="14"/>
      <c r="M29" s="14" t="s">
        <v>61</v>
      </c>
      <c r="N29" s="14"/>
      <c r="O29" s="15" t="s">
        <v>62</v>
      </c>
      <c r="P29" s="14"/>
      <c r="Q29" s="17">
        <f>SUM(Q26:Q27)</f>
        <v>8000000</v>
      </c>
      <c r="R29" s="14"/>
      <c r="S29" s="17">
        <v>12</v>
      </c>
      <c r="T29" s="14"/>
      <c r="U29" s="17">
        <f>SUM(U26:U27)</f>
        <v>8000000</v>
      </c>
      <c r="V29" s="14"/>
      <c r="W29" s="17">
        <v>8</v>
      </c>
    </row>
    <row r="30" spans="1:23" ht="14.25">
      <c r="A30" s="14"/>
      <c r="B30" s="14"/>
      <c r="C30" s="15" t="s">
        <v>63</v>
      </c>
      <c r="D30" s="14"/>
      <c r="E30" s="16"/>
      <c r="F30" s="14"/>
      <c r="G30" s="16"/>
      <c r="H30" s="14"/>
      <c r="I30" s="16"/>
      <c r="J30" s="14"/>
      <c r="K30" s="16"/>
      <c r="L30" s="14"/>
      <c r="M30" s="14"/>
      <c r="N30" s="14"/>
      <c r="O30" s="14"/>
      <c r="P30" s="14"/>
      <c r="Q30" s="18"/>
      <c r="R30" s="14"/>
      <c r="S30" s="18"/>
      <c r="T30" s="14"/>
      <c r="U30" s="18"/>
      <c r="V30" s="14"/>
      <c r="W30" s="18"/>
    </row>
    <row r="31" spans="1:23" ht="14.25">
      <c r="A31" s="14">
        <v>1480</v>
      </c>
      <c r="B31" s="14"/>
      <c r="C31" s="15" t="s">
        <v>64</v>
      </c>
      <c r="D31" s="14"/>
      <c r="E31" s="16">
        <v>1098739</v>
      </c>
      <c r="F31" s="14"/>
      <c r="G31" s="16"/>
      <c r="H31" s="14"/>
      <c r="I31" s="16">
        <v>2308709</v>
      </c>
      <c r="J31" s="14"/>
      <c r="K31" s="16">
        <v>3</v>
      </c>
      <c r="L31" s="14"/>
      <c r="M31" s="14"/>
      <c r="N31" s="14"/>
      <c r="O31" s="15" t="s">
        <v>65</v>
      </c>
      <c r="P31" s="14"/>
      <c r="Q31" s="16"/>
      <c r="R31" s="14"/>
      <c r="S31" s="16"/>
      <c r="T31" s="14"/>
      <c r="U31" s="16"/>
      <c r="V31" s="14"/>
      <c r="W31" s="16"/>
    </row>
    <row r="32" spans="1:23" ht="14.25">
      <c r="A32" s="14">
        <v>1490</v>
      </c>
      <c r="B32" s="14"/>
      <c r="C32" s="15" t="s">
        <v>66</v>
      </c>
      <c r="D32" s="14"/>
      <c r="E32" s="17">
        <v>500000</v>
      </c>
      <c r="F32" s="14"/>
      <c r="G32" s="17"/>
      <c r="H32" s="14"/>
      <c r="I32" s="17">
        <v>500000</v>
      </c>
      <c r="J32" s="14"/>
      <c r="K32" s="17" t="s">
        <v>28</v>
      </c>
      <c r="L32" s="14"/>
      <c r="M32" s="14">
        <v>2810</v>
      </c>
      <c r="N32" s="14"/>
      <c r="O32" s="15" t="s">
        <v>67</v>
      </c>
      <c r="P32" s="14"/>
      <c r="Q32" s="16">
        <v>3372</v>
      </c>
      <c r="R32" s="14"/>
      <c r="S32" s="16"/>
      <c r="T32" s="14"/>
      <c r="U32" s="16">
        <v>0</v>
      </c>
      <c r="V32" s="14"/>
      <c r="W32" s="16" t="s">
        <v>28</v>
      </c>
    </row>
    <row r="33" spans="1:23" ht="14.25">
      <c r="A33" s="14" t="s">
        <v>68</v>
      </c>
      <c r="B33" s="14"/>
      <c r="C33" s="15" t="s">
        <v>69</v>
      </c>
      <c r="D33" s="14"/>
      <c r="E33" s="17">
        <f>SUM(E27:E32)</f>
        <v>2166440</v>
      </c>
      <c r="F33" s="14"/>
      <c r="G33" s="17">
        <v>4</v>
      </c>
      <c r="H33" s="14"/>
      <c r="I33" s="17">
        <f>SUM(I27:I32)</f>
        <v>3053166</v>
      </c>
      <c r="J33" s="14"/>
      <c r="K33" s="17">
        <v>3</v>
      </c>
      <c r="L33" s="14"/>
      <c r="M33" s="14">
        <v>2820</v>
      </c>
      <c r="N33" s="14"/>
      <c r="O33" s="15" t="s">
        <v>45</v>
      </c>
      <c r="P33" s="14"/>
      <c r="Q33" s="16">
        <v>496662</v>
      </c>
      <c r="R33" s="14"/>
      <c r="S33" s="16"/>
      <c r="T33" s="14"/>
      <c r="U33" s="16">
        <v>326047</v>
      </c>
      <c r="V33" s="14"/>
      <c r="W33" s="16">
        <v>1</v>
      </c>
    </row>
    <row r="34" spans="1:23" ht="14.25">
      <c r="A34" s="14"/>
      <c r="B34" s="14"/>
      <c r="C34" s="14"/>
      <c r="D34" s="14"/>
      <c r="E34" s="18"/>
      <c r="F34" s="14"/>
      <c r="G34" s="18"/>
      <c r="H34" s="14"/>
      <c r="I34" s="18"/>
      <c r="J34" s="14"/>
      <c r="K34" s="18"/>
      <c r="L34" s="14"/>
      <c r="M34" s="14">
        <v>2860</v>
      </c>
      <c r="N34" s="14"/>
      <c r="O34" s="15" t="s">
        <v>70</v>
      </c>
      <c r="P34" s="14"/>
      <c r="Q34" s="16">
        <v>183923</v>
      </c>
      <c r="R34" s="14"/>
      <c r="S34" s="16"/>
      <c r="T34" s="14"/>
      <c r="U34" s="16">
        <v>143224</v>
      </c>
      <c r="V34" s="14"/>
      <c r="W34" s="16" t="s">
        <v>28</v>
      </c>
    </row>
    <row r="35" spans="1:23" ht="14.25">
      <c r="A35" s="14"/>
      <c r="B35" s="14"/>
      <c r="C35" s="15" t="s">
        <v>71</v>
      </c>
      <c r="D35" s="14"/>
      <c r="E35" s="16"/>
      <c r="F35" s="14"/>
      <c r="G35" s="16"/>
      <c r="H35" s="14"/>
      <c r="I35" s="16"/>
      <c r="J35" s="14"/>
      <c r="K35" s="16"/>
      <c r="L35" s="14"/>
      <c r="M35" s="14">
        <v>2888</v>
      </c>
      <c r="N35" s="14"/>
      <c r="O35" s="15" t="s">
        <v>72</v>
      </c>
      <c r="P35" s="14"/>
      <c r="Q35" s="17">
        <v>683321</v>
      </c>
      <c r="R35" s="14"/>
      <c r="S35" s="17"/>
      <c r="T35" s="14"/>
      <c r="U35" s="17">
        <v>588957</v>
      </c>
      <c r="V35" s="14"/>
      <c r="W35" s="17" t="s">
        <v>28</v>
      </c>
    </row>
    <row r="36" spans="1:23" ht="14.25">
      <c r="A36" s="14"/>
      <c r="B36" s="14"/>
      <c r="C36" s="15" t="s">
        <v>73</v>
      </c>
      <c r="D36" s="14"/>
      <c r="E36" s="16"/>
      <c r="F36" s="14"/>
      <c r="G36" s="16"/>
      <c r="H36" s="14"/>
      <c r="I36" s="16"/>
      <c r="J36" s="14"/>
      <c r="K36" s="16"/>
      <c r="L36" s="14"/>
      <c r="M36" s="14" t="s">
        <v>74</v>
      </c>
      <c r="N36" s="14"/>
      <c r="O36" s="15" t="s">
        <v>75</v>
      </c>
      <c r="P36" s="14"/>
      <c r="Q36" s="17">
        <f>SUM(Q32:Q35)</f>
        <v>1367278</v>
      </c>
      <c r="R36" s="14"/>
      <c r="S36" s="17">
        <v>1</v>
      </c>
      <c r="T36" s="14"/>
      <c r="U36" s="17">
        <f>SUM(U32:U35)</f>
        <v>1058228</v>
      </c>
      <c r="V36" s="14"/>
      <c r="W36" s="17">
        <v>1</v>
      </c>
    </row>
    <row r="37" spans="1:23" ht="14.25">
      <c r="A37" s="14">
        <v>1501</v>
      </c>
      <c r="B37" s="14"/>
      <c r="C37" s="15" t="s">
        <v>76</v>
      </c>
      <c r="D37" s="14"/>
      <c r="E37" s="16">
        <v>6318118</v>
      </c>
      <c r="F37" s="14"/>
      <c r="G37" s="16"/>
      <c r="H37" s="14"/>
      <c r="I37" s="16">
        <v>6118708</v>
      </c>
      <c r="J37" s="14"/>
      <c r="K37" s="16">
        <v>7</v>
      </c>
      <c r="L37" s="14"/>
      <c r="M37" s="14"/>
      <c r="N37" s="14"/>
      <c r="O37" s="14"/>
      <c r="P37" s="14"/>
      <c r="Q37" s="18"/>
      <c r="R37" s="14"/>
      <c r="S37" s="18"/>
      <c r="T37" s="14"/>
      <c r="U37" s="18"/>
      <c r="V37" s="14"/>
      <c r="W37" s="18"/>
    </row>
    <row r="38" spans="1:23" ht="14.25">
      <c r="A38" s="14">
        <v>1521</v>
      </c>
      <c r="B38" s="14"/>
      <c r="C38" s="15" t="s">
        <v>77</v>
      </c>
      <c r="D38" s="14"/>
      <c r="E38" s="16">
        <v>3682111</v>
      </c>
      <c r="F38" s="14"/>
      <c r="G38" s="16"/>
      <c r="H38" s="14"/>
      <c r="I38" s="16">
        <v>3933737</v>
      </c>
      <c r="J38" s="14"/>
      <c r="K38" s="16">
        <v>4</v>
      </c>
      <c r="L38" s="14"/>
      <c r="M38" s="14" t="s">
        <v>78</v>
      </c>
      <c r="N38" s="14"/>
      <c r="O38" s="15" t="s">
        <v>79</v>
      </c>
      <c r="P38" s="14"/>
      <c r="Q38" s="17">
        <f>SUM(Q23,Q29,Q36)</f>
        <v>46563980</v>
      </c>
      <c r="R38" s="14"/>
      <c r="S38" s="17">
        <v>44</v>
      </c>
      <c r="T38" s="14"/>
      <c r="U38" s="17">
        <f>SUM(U23,U29,U36)</f>
        <v>35184702</v>
      </c>
      <c r="V38" s="14"/>
      <c r="W38" s="17">
        <v>47</v>
      </c>
    </row>
    <row r="39" spans="1:23" ht="14.25">
      <c r="A39" s="14">
        <v>1531</v>
      </c>
      <c r="B39" s="14"/>
      <c r="C39" s="15" t="s">
        <v>80</v>
      </c>
      <c r="D39" s="14"/>
      <c r="E39" s="16">
        <v>65375564</v>
      </c>
      <c r="F39" s="14"/>
      <c r="G39" s="16"/>
      <c r="H39" s="14"/>
      <c r="I39" s="16">
        <v>59727200</v>
      </c>
      <c r="J39" s="14"/>
      <c r="K39" s="16">
        <v>71</v>
      </c>
      <c r="L39" s="14"/>
      <c r="M39" s="14"/>
      <c r="N39" s="14"/>
      <c r="O39" s="14"/>
      <c r="P39" s="14"/>
      <c r="Q39" s="18"/>
      <c r="R39" s="14"/>
      <c r="S39" s="18"/>
      <c r="T39" s="14"/>
      <c r="U39" s="18"/>
      <c r="V39" s="14"/>
      <c r="W39" s="18"/>
    </row>
    <row r="40" spans="1:23" ht="14.25">
      <c r="A40" s="14">
        <v>1561</v>
      </c>
      <c r="B40" s="14"/>
      <c r="C40" s="15" t="s">
        <v>81</v>
      </c>
      <c r="D40" s="14"/>
      <c r="E40" s="16">
        <v>144329</v>
      </c>
      <c r="F40" s="14"/>
      <c r="G40" s="16"/>
      <c r="H40" s="14"/>
      <c r="I40" s="16">
        <v>118886</v>
      </c>
      <c r="J40" s="14"/>
      <c r="K40" s="16" t="s">
        <v>28</v>
      </c>
      <c r="L40" s="14"/>
      <c r="M40" s="14"/>
      <c r="N40" s="14"/>
      <c r="O40" s="15" t="s">
        <v>82</v>
      </c>
      <c r="P40" s="14"/>
      <c r="Q40" s="16"/>
      <c r="R40" s="14"/>
      <c r="S40" s="16"/>
      <c r="T40" s="14"/>
      <c r="U40" s="16"/>
      <c r="V40" s="14"/>
      <c r="W40" s="16"/>
    </row>
    <row r="41" spans="1:23" ht="14.25">
      <c r="A41" s="14">
        <v>1611</v>
      </c>
      <c r="B41" s="14"/>
      <c r="C41" s="15" t="s">
        <v>83</v>
      </c>
      <c r="D41" s="14"/>
      <c r="E41" s="16">
        <v>1285920</v>
      </c>
      <c r="F41" s="14"/>
      <c r="G41" s="16"/>
      <c r="H41" s="14"/>
      <c r="I41" s="16">
        <v>1285920</v>
      </c>
      <c r="J41" s="14"/>
      <c r="K41" s="16">
        <v>1</v>
      </c>
      <c r="L41" s="14"/>
      <c r="M41" s="14"/>
      <c r="N41" s="14"/>
      <c r="O41" s="15" t="s">
        <v>84</v>
      </c>
      <c r="P41" s="14"/>
      <c r="Q41" s="16"/>
      <c r="R41" s="14"/>
      <c r="S41" s="16"/>
      <c r="T41" s="14"/>
      <c r="U41" s="16"/>
      <c r="V41" s="14"/>
      <c r="W41" s="16"/>
    </row>
    <row r="42" spans="1:23" ht="14.25">
      <c r="A42" s="14">
        <v>1681</v>
      </c>
      <c r="B42" s="14"/>
      <c r="C42" s="15" t="s">
        <v>85</v>
      </c>
      <c r="D42" s="14"/>
      <c r="E42" s="17">
        <v>3600059</v>
      </c>
      <c r="F42" s="14"/>
      <c r="G42" s="17"/>
      <c r="H42" s="14"/>
      <c r="I42" s="17">
        <v>2779761</v>
      </c>
      <c r="J42" s="14"/>
      <c r="K42" s="17">
        <v>3</v>
      </c>
      <c r="L42" s="14"/>
      <c r="M42" s="14">
        <v>3110</v>
      </c>
      <c r="N42" s="14"/>
      <c r="O42" s="15" t="s">
        <v>137</v>
      </c>
      <c r="P42" s="14"/>
      <c r="Q42" s="16"/>
      <c r="R42" s="14"/>
      <c r="S42" s="16"/>
      <c r="T42" s="14"/>
      <c r="V42" s="14"/>
      <c r="W42" s="16"/>
    </row>
    <row r="43" spans="1:23" ht="14.25">
      <c r="A43" s="14" t="s">
        <v>86</v>
      </c>
      <c r="B43" s="14"/>
      <c r="C43" s="15" t="s">
        <v>87</v>
      </c>
      <c r="D43" s="14"/>
      <c r="E43" s="16">
        <f>SUM(E37:E42)</f>
        <v>80406101</v>
      </c>
      <c r="F43" s="14"/>
      <c r="G43" s="16">
        <v>87</v>
      </c>
      <c r="H43" s="14"/>
      <c r="I43" s="16">
        <f>SUM(I37:I42)</f>
        <v>73964212</v>
      </c>
      <c r="J43" s="14"/>
      <c r="K43" s="16">
        <v>86</v>
      </c>
      <c r="L43" s="14"/>
      <c r="M43" s="14"/>
      <c r="N43" s="14"/>
      <c r="O43" s="15" t="s">
        <v>138</v>
      </c>
      <c r="P43" s="14"/>
      <c r="Q43" s="46">
        <v>34208328</v>
      </c>
      <c r="R43" s="48"/>
      <c r="S43" s="46"/>
      <c r="T43" s="48"/>
      <c r="U43" s="46">
        <v>38009254</v>
      </c>
      <c r="V43" s="14"/>
      <c r="W43" s="16"/>
    </row>
    <row r="44" spans="1:23" ht="14.25">
      <c r="A44" s="14" t="s">
        <v>88</v>
      </c>
      <c r="B44" s="14"/>
      <c r="C44" s="15" t="s">
        <v>89</v>
      </c>
      <c r="D44" s="14"/>
      <c r="E44" s="16">
        <v>-41213305</v>
      </c>
      <c r="F44" s="14"/>
      <c r="G44" s="16"/>
      <c r="H44" s="14"/>
      <c r="I44" s="16">
        <v>-32960589</v>
      </c>
      <c r="J44" s="14"/>
      <c r="K44" s="16">
        <v>-35</v>
      </c>
      <c r="L44" s="14"/>
      <c r="M44" s="14"/>
      <c r="N44" s="14"/>
      <c r="O44" s="15" t="s">
        <v>90</v>
      </c>
      <c r="P44" s="14"/>
      <c r="Q44" s="16"/>
      <c r="R44" s="14"/>
      <c r="S44" s="16"/>
      <c r="T44" s="14"/>
      <c r="U44" s="16"/>
      <c r="V44" s="14"/>
      <c r="W44" s="16"/>
    </row>
    <row r="45" spans="1:23" ht="14.25">
      <c r="A45" s="14"/>
      <c r="B45" s="14"/>
      <c r="C45" s="15" t="s">
        <v>281</v>
      </c>
      <c r="D45" s="14"/>
      <c r="E45" s="16">
        <v>-84820</v>
      </c>
      <c r="F45" s="14"/>
      <c r="G45" s="16"/>
      <c r="H45" s="14"/>
      <c r="I45" s="16">
        <v>0</v>
      </c>
      <c r="J45" s="14"/>
      <c r="K45" s="16">
        <v>51</v>
      </c>
      <c r="L45" s="14"/>
      <c r="M45" s="14">
        <v>3213</v>
      </c>
      <c r="N45" s="14"/>
      <c r="O45" s="15" t="s">
        <v>91</v>
      </c>
      <c r="P45" s="14"/>
      <c r="Q45" s="42">
        <v>8775819</v>
      </c>
      <c r="R45" s="14"/>
      <c r="S45" s="16"/>
      <c r="T45" s="14"/>
      <c r="U45" s="16">
        <v>8775819</v>
      </c>
      <c r="V45" s="14"/>
      <c r="W45" s="16"/>
    </row>
    <row r="46" spans="1:23" ht="14.25">
      <c r="A46" s="14">
        <v>1670</v>
      </c>
      <c r="B46" s="14"/>
      <c r="C46" s="15" t="s">
        <v>92</v>
      </c>
      <c r="D46" s="14"/>
      <c r="E46" s="17">
        <v>2760085</v>
      </c>
      <c r="F46" s="14"/>
      <c r="G46" s="17"/>
      <c r="H46" s="14"/>
      <c r="I46" s="17">
        <v>2890258</v>
      </c>
      <c r="J46" s="14"/>
      <c r="K46" s="17">
        <v>3</v>
      </c>
      <c r="L46" s="14"/>
      <c r="M46" s="14">
        <v>3220</v>
      </c>
      <c r="N46" s="14"/>
      <c r="O46" s="15" t="s">
        <v>93</v>
      </c>
      <c r="P46" s="14"/>
      <c r="Q46" s="42">
        <v>3639302</v>
      </c>
      <c r="R46" s="14"/>
      <c r="S46" s="16"/>
      <c r="T46" s="14"/>
      <c r="U46" s="16">
        <v>3639302</v>
      </c>
      <c r="V46" s="14"/>
      <c r="W46" s="16"/>
    </row>
    <row r="47" spans="1:23" ht="14.25">
      <c r="A47" s="14" t="s">
        <v>94</v>
      </c>
      <c r="B47" s="14"/>
      <c r="C47" s="15" t="s">
        <v>95</v>
      </c>
      <c r="D47" s="14"/>
      <c r="E47" s="17">
        <f>SUM(E43:E46)</f>
        <v>41868061</v>
      </c>
      <c r="F47" s="14"/>
      <c r="G47" s="17">
        <v>54</v>
      </c>
      <c r="H47" s="14"/>
      <c r="I47" s="17">
        <f>SUM(I43:I46)</f>
        <v>43893881</v>
      </c>
      <c r="J47" s="14"/>
      <c r="K47" s="17">
        <v>54</v>
      </c>
      <c r="L47" s="14"/>
      <c r="M47" s="14">
        <v>3260</v>
      </c>
      <c r="N47" s="14"/>
      <c r="O47" s="15" t="s">
        <v>96</v>
      </c>
      <c r="P47" s="14"/>
      <c r="Q47" s="42">
        <v>4302</v>
      </c>
      <c r="R47" s="14"/>
      <c r="S47" s="16"/>
      <c r="T47" s="14"/>
      <c r="U47" s="16">
        <v>4528</v>
      </c>
      <c r="V47" s="14"/>
      <c r="W47" s="16"/>
    </row>
    <row r="48" spans="1:23" ht="14.25">
      <c r="A48" s="14"/>
      <c r="B48" s="14"/>
      <c r="C48" s="14"/>
      <c r="D48" s="14"/>
      <c r="E48" s="18"/>
      <c r="F48" s="14"/>
      <c r="G48" s="18"/>
      <c r="H48" s="14"/>
      <c r="I48" s="18"/>
      <c r="J48" s="14"/>
      <c r="K48" s="18"/>
      <c r="L48" s="14"/>
      <c r="M48" s="14">
        <v>3280</v>
      </c>
      <c r="N48" s="14"/>
      <c r="O48" s="15" t="s">
        <v>97</v>
      </c>
      <c r="P48" s="14"/>
      <c r="Q48" s="42">
        <v>12840</v>
      </c>
      <c r="R48" s="14"/>
      <c r="S48" s="16"/>
      <c r="T48" s="14"/>
      <c r="U48" s="16">
        <v>12840</v>
      </c>
      <c r="V48" s="14"/>
      <c r="W48" s="16"/>
    </row>
    <row r="49" spans="1:23" ht="14.25">
      <c r="A49" s="14"/>
      <c r="B49" s="14"/>
      <c r="C49" s="14"/>
      <c r="D49" s="14"/>
      <c r="E49" s="18"/>
      <c r="F49" s="14"/>
      <c r="G49" s="18"/>
      <c r="H49" s="14"/>
      <c r="I49" s="18"/>
      <c r="J49" s="14"/>
      <c r="K49" s="18"/>
      <c r="L49" s="14"/>
      <c r="M49" s="14">
        <v>3271</v>
      </c>
      <c r="N49" s="14"/>
      <c r="O49" s="15" t="s">
        <v>202</v>
      </c>
      <c r="P49" s="14"/>
      <c r="Q49" s="42"/>
      <c r="R49" s="14"/>
      <c r="S49" s="16"/>
      <c r="T49" s="14"/>
      <c r="U49" s="16">
        <v>0</v>
      </c>
      <c r="V49" s="14"/>
      <c r="W49" s="16"/>
    </row>
    <row r="50" spans="1:23" ht="14.25">
      <c r="A50" s="14"/>
      <c r="B50" s="14"/>
      <c r="C50" s="15" t="s">
        <v>98</v>
      </c>
      <c r="D50" s="14"/>
      <c r="E50" s="16"/>
      <c r="F50" s="14"/>
      <c r="G50" s="16"/>
      <c r="H50" s="14"/>
      <c r="I50" s="16"/>
      <c r="J50" s="14"/>
      <c r="K50" s="16"/>
      <c r="L50" s="14"/>
      <c r="M50" s="14"/>
      <c r="N50" s="14"/>
      <c r="O50" s="15" t="s">
        <v>99</v>
      </c>
      <c r="P50" s="14"/>
      <c r="R50" s="14"/>
      <c r="S50" s="16"/>
      <c r="T50" s="14"/>
      <c r="U50" s="16"/>
      <c r="V50" s="14"/>
      <c r="W50" s="16"/>
    </row>
    <row r="51" spans="1:23" ht="14.25">
      <c r="A51" s="14">
        <v>1730</v>
      </c>
      <c r="B51" s="14"/>
      <c r="C51" s="15" t="s">
        <v>100</v>
      </c>
      <c r="D51" s="14"/>
      <c r="E51" s="16">
        <v>5420891</v>
      </c>
      <c r="F51" s="14"/>
      <c r="G51" s="16"/>
      <c r="H51" s="14"/>
      <c r="I51" s="16">
        <v>6168600</v>
      </c>
      <c r="J51" s="14"/>
      <c r="K51" s="16">
        <v>8</v>
      </c>
      <c r="L51" s="14"/>
      <c r="M51" s="14">
        <v>3310</v>
      </c>
      <c r="N51" s="14"/>
      <c r="O51" s="15" t="s">
        <v>101</v>
      </c>
      <c r="P51" s="14"/>
      <c r="Q51" s="16">
        <v>16715018</v>
      </c>
      <c r="R51" s="14"/>
      <c r="S51" s="16"/>
      <c r="T51" s="14"/>
      <c r="U51" s="16">
        <v>15332799</v>
      </c>
      <c r="V51" s="14"/>
      <c r="W51" s="16">
        <v>13</v>
      </c>
    </row>
    <row r="52" spans="1:23" ht="14.25">
      <c r="A52" s="14">
        <v>1750</v>
      </c>
      <c r="B52" s="14"/>
      <c r="C52" s="15" t="s">
        <v>102</v>
      </c>
      <c r="D52" s="14"/>
      <c r="E52" s="16">
        <v>73051</v>
      </c>
      <c r="F52" s="14"/>
      <c r="G52" s="16"/>
      <c r="H52" s="14"/>
      <c r="I52" s="16">
        <v>53480</v>
      </c>
      <c r="J52" s="14"/>
      <c r="K52" s="16" t="s">
        <v>28</v>
      </c>
      <c r="L52" s="14"/>
      <c r="M52" s="14">
        <v>3320</v>
      </c>
      <c r="N52" s="14"/>
      <c r="O52" s="15" t="s">
        <v>103</v>
      </c>
      <c r="P52" s="14"/>
      <c r="Q52" s="16">
        <v>821741</v>
      </c>
      <c r="R52" s="14"/>
      <c r="S52" s="16"/>
      <c r="T52" s="14"/>
      <c r="U52" s="16">
        <v>821741</v>
      </c>
      <c r="V52" s="14"/>
      <c r="W52" s="16">
        <v>4</v>
      </c>
    </row>
    <row r="53" spans="1:23" ht="14.25">
      <c r="A53" s="14">
        <v>1760</v>
      </c>
      <c r="B53" s="14"/>
      <c r="C53" s="15" t="s">
        <v>104</v>
      </c>
      <c r="D53" s="14"/>
      <c r="E53" s="16">
        <v>15551998</v>
      </c>
      <c r="F53" s="14"/>
      <c r="G53" s="16"/>
      <c r="H53" s="14"/>
      <c r="I53" s="16">
        <v>10530183</v>
      </c>
      <c r="J53" s="14"/>
      <c r="K53" s="16">
        <v>11</v>
      </c>
      <c r="L53" s="14"/>
      <c r="M53" s="14">
        <v>3350</v>
      </c>
      <c r="N53" s="14"/>
      <c r="O53" s="15" t="s">
        <v>105</v>
      </c>
      <c r="P53" s="14"/>
      <c r="Q53" s="16">
        <v>12422830</v>
      </c>
      <c r="R53" s="14"/>
      <c r="S53" s="16"/>
      <c r="T53" s="14"/>
      <c r="U53" s="16">
        <v>12902262</v>
      </c>
      <c r="V53" s="14"/>
      <c r="W53" s="16">
        <v>16</v>
      </c>
    </row>
    <row r="54" spans="1:23" ht="14.25">
      <c r="A54" s="14">
        <v>1710</v>
      </c>
      <c r="B54" s="14"/>
      <c r="C54" s="15" t="s">
        <v>289</v>
      </c>
      <c r="D54" s="14"/>
      <c r="E54" s="16">
        <v>2510565</v>
      </c>
      <c r="F54" s="14"/>
      <c r="G54" s="16"/>
      <c r="H54" s="14"/>
      <c r="I54" s="16">
        <v>581</v>
      </c>
      <c r="J54" s="14"/>
      <c r="K54" s="16"/>
      <c r="L54" s="14"/>
      <c r="M54" s="14"/>
      <c r="N54" s="14"/>
      <c r="O54" s="15" t="s">
        <v>107</v>
      </c>
      <c r="P54" s="14"/>
      <c r="Q54" s="16"/>
      <c r="R54" s="14"/>
      <c r="S54" s="16"/>
      <c r="T54" s="14"/>
      <c r="U54" s="16"/>
      <c r="V54" s="14"/>
      <c r="W54" s="16"/>
    </row>
    <row r="55" spans="1:23" ht="14.25">
      <c r="A55" s="14">
        <v>1786</v>
      </c>
      <c r="B55" s="14"/>
      <c r="C55" s="15" t="s">
        <v>108</v>
      </c>
      <c r="D55" s="14"/>
      <c r="E55" s="16">
        <v>2208105</v>
      </c>
      <c r="F55" s="14"/>
      <c r="G55" s="16"/>
      <c r="H55" s="14"/>
      <c r="I55" s="16">
        <v>2385503</v>
      </c>
      <c r="J55" s="14"/>
      <c r="K55" s="16">
        <v>3</v>
      </c>
      <c r="L55" s="14"/>
      <c r="M55" s="14">
        <v>3420</v>
      </c>
      <c r="N55" s="14"/>
      <c r="O55" s="15" t="s">
        <v>109</v>
      </c>
      <c r="P55" s="14"/>
      <c r="Q55" s="16">
        <v>16951</v>
      </c>
      <c r="R55" s="14"/>
      <c r="S55" s="16"/>
      <c r="T55" s="14"/>
      <c r="U55" s="16">
        <v>5653</v>
      </c>
      <c r="V55" s="14"/>
      <c r="W55" s="16" t="s">
        <v>28</v>
      </c>
    </row>
    <row r="56" spans="1:23" ht="14.25">
      <c r="A56" s="14">
        <v>1787</v>
      </c>
      <c r="B56" s="14"/>
      <c r="C56" s="15" t="s">
        <v>110</v>
      </c>
      <c r="D56" s="14"/>
      <c r="E56" s="16">
        <v>1382000</v>
      </c>
      <c r="F56" s="14"/>
      <c r="G56" s="16"/>
      <c r="H56" s="14"/>
      <c r="I56" s="16">
        <v>1382000</v>
      </c>
      <c r="J56" s="14"/>
      <c r="K56" s="16">
        <v>2</v>
      </c>
      <c r="L56" s="14"/>
      <c r="M56" s="14">
        <v>3430</v>
      </c>
      <c r="N56" s="14"/>
      <c r="O56" s="15" t="s">
        <v>111</v>
      </c>
      <c r="P56" s="14"/>
      <c r="Q56" s="16">
        <v>-10695</v>
      </c>
      <c r="R56" s="14"/>
      <c r="S56" s="16"/>
      <c r="T56" s="14"/>
      <c r="U56" s="16">
        <v>-3797</v>
      </c>
      <c r="V56" s="14"/>
      <c r="W56" s="16" t="s">
        <v>28</v>
      </c>
    </row>
    <row r="57" spans="1:23" ht="14.25">
      <c r="A57" s="14">
        <v>1788</v>
      </c>
      <c r="B57" s="14"/>
      <c r="C57" s="15" t="s">
        <v>106</v>
      </c>
      <c r="D57" s="14"/>
      <c r="E57" s="17">
        <v>39273</v>
      </c>
      <c r="F57" s="14"/>
      <c r="G57" s="17"/>
      <c r="H57" s="14"/>
      <c r="I57" s="17">
        <v>66885</v>
      </c>
      <c r="J57" s="14"/>
      <c r="K57" s="17" t="s">
        <v>28</v>
      </c>
      <c r="L57" s="14"/>
      <c r="M57" s="14">
        <v>3450</v>
      </c>
      <c r="N57" s="14"/>
      <c r="O57" s="15" t="s">
        <v>112</v>
      </c>
      <c r="P57" s="14"/>
      <c r="Q57" s="16">
        <v>114566</v>
      </c>
      <c r="R57" s="14"/>
      <c r="S57" s="16"/>
      <c r="T57" s="14"/>
      <c r="U57" s="16">
        <v>78703</v>
      </c>
      <c r="V57" s="14"/>
      <c r="W57" s="16" t="s">
        <v>28</v>
      </c>
    </row>
    <row r="58" spans="1:23" ht="14.25">
      <c r="A58" s="14"/>
      <c r="B58" s="14"/>
      <c r="C58" s="15"/>
      <c r="D58" s="14"/>
      <c r="E58" s="17"/>
      <c r="F58" s="14"/>
      <c r="G58" s="17">
        <v>4</v>
      </c>
      <c r="H58" s="14"/>
      <c r="I58" s="17"/>
      <c r="J58" s="14"/>
      <c r="K58" s="17">
        <v>5</v>
      </c>
      <c r="L58" s="14"/>
      <c r="M58" s="14">
        <v>3510</v>
      </c>
      <c r="N58" s="14"/>
      <c r="O58" s="15" t="s">
        <v>114</v>
      </c>
      <c r="P58" s="14"/>
      <c r="Q58" s="16">
        <v>-31077183</v>
      </c>
      <c r="R58" s="14"/>
      <c r="S58" s="16"/>
      <c r="T58" s="14"/>
      <c r="U58" s="16">
        <v>-31889100</v>
      </c>
      <c r="V58" s="14"/>
      <c r="W58" s="16">
        <v>-35</v>
      </c>
    </row>
    <row r="59" spans="1:23" ht="14.25">
      <c r="A59" s="14" t="s">
        <v>115</v>
      </c>
      <c r="B59" s="14"/>
      <c r="C59" s="15" t="s">
        <v>116</v>
      </c>
      <c r="D59" s="14"/>
      <c r="E59" s="17">
        <f>SUM(E51:E57,E58)</f>
        <v>27185883</v>
      </c>
      <c r="F59" s="14"/>
      <c r="G59" s="17">
        <v>24</v>
      </c>
      <c r="H59" s="14"/>
      <c r="I59" s="17">
        <f>SUM(I51:I57,I58)</f>
        <v>20587232</v>
      </c>
      <c r="J59" s="14"/>
      <c r="K59" s="17">
        <v>24</v>
      </c>
      <c r="L59" s="14"/>
      <c r="M59" s="14"/>
      <c r="N59" s="14"/>
      <c r="O59" s="14"/>
      <c r="P59" s="14"/>
      <c r="Q59" s="16"/>
      <c r="R59" s="14"/>
      <c r="S59" s="16"/>
      <c r="T59" s="14"/>
      <c r="U59" s="16"/>
      <c r="V59" s="14"/>
      <c r="W59" s="16">
        <v>53</v>
      </c>
    </row>
    <row r="60" spans="1:23" ht="14.25">
      <c r="A60" s="14"/>
      <c r="B60" s="14"/>
      <c r="C60" s="14"/>
      <c r="D60" s="14"/>
      <c r="E60" s="18"/>
      <c r="F60" s="14"/>
      <c r="G60" s="18"/>
      <c r="H60" s="14"/>
      <c r="I60" s="18"/>
      <c r="J60" s="14"/>
      <c r="K60" s="18"/>
      <c r="L60" s="14"/>
      <c r="M60" s="14">
        <v>3610</v>
      </c>
      <c r="N60" s="14"/>
      <c r="O60" s="15" t="s">
        <v>117</v>
      </c>
      <c r="P60" s="14"/>
      <c r="Q60" s="17">
        <v>1012138</v>
      </c>
      <c r="R60" s="14"/>
      <c r="S60" s="17"/>
      <c r="T60" s="14"/>
      <c r="U60" s="17">
        <v>34382</v>
      </c>
      <c r="V60" s="14"/>
      <c r="W60" s="17" t="s">
        <v>28</v>
      </c>
    </row>
    <row r="61" spans="1:23" ht="14.25">
      <c r="A61" s="14"/>
      <c r="B61" s="14"/>
      <c r="C61" s="15" t="s">
        <v>118</v>
      </c>
      <c r="D61" s="14"/>
      <c r="E61" s="16"/>
      <c r="F61" s="14"/>
      <c r="G61" s="16"/>
      <c r="H61" s="14"/>
      <c r="I61" s="16"/>
      <c r="J61" s="14"/>
      <c r="K61" s="16"/>
      <c r="L61" s="14"/>
      <c r="M61" s="14" t="s">
        <v>119</v>
      </c>
      <c r="N61" s="14"/>
      <c r="O61" s="15" t="s">
        <v>120</v>
      </c>
      <c r="P61" s="14"/>
      <c r="Q61" s="17">
        <f>SUM(Q43:Q60)</f>
        <v>46655957</v>
      </c>
      <c r="R61" s="14"/>
      <c r="S61" s="17">
        <v>56</v>
      </c>
      <c r="T61" s="14"/>
      <c r="U61" s="17">
        <f>SUM(U43:U60)</f>
        <v>47724386</v>
      </c>
      <c r="V61" s="14"/>
      <c r="W61" s="17">
        <v>53</v>
      </c>
    </row>
    <row r="62" spans="1:23" ht="14.25">
      <c r="A62" s="14">
        <v>1800</v>
      </c>
      <c r="B62" s="14"/>
      <c r="C62" s="15" t="s">
        <v>121</v>
      </c>
      <c r="D62" s="14"/>
      <c r="E62" s="16">
        <v>286797</v>
      </c>
      <c r="F62" s="14"/>
      <c r="G62" s="16"/>
      <c r="H62" s="14"/>
      <c r="I62" s="16">
        <v>407466</v>
      </c>
      <c r="J62" s="14"/>
      <c r="K62" s="16">
        <v>1</v>
      </c>
      <c r="L62" s="14"/>
      <c r="M62" s="14"/>
      <c r="N62" s="14"/>
      <c r="O62" s="14"/>
      <c r="P62" s="14"/>
      <c r="Q62" s="16"/>
      <c r="R62" s="14"/>
      <c r="S62" s="16"/>
      <c r="T62" s="14"/>
      <c r="U62" s="16"/>
      <c r="V62" s="14"/>
      <c r="W62" s="16"/>
    </row>
    <row r="63" spans="1:23" ht="14.25">
      <c r="A63" s="14">
        <v>1810</v>
      </c>
      <c r="B63" s="14"/>
      <c r="C63" s="15" t="s">
        <v>122</v>
      </c>
      <c r="D63" s="14"/>
      <c r="E63" s="16">
        <v>153280</v>
      </c>
      <c r="F63" s="14"/>
      <c r="G63" s="16"/>
      <c r="H63" s="14"/>
      <c r="I63" s="16">
        <v>310281</v>
      </c>
      <c r="J63" s="14"/>
      <c r="K63" s="16" t="s">
        <v>28</v>
      </c>
      <c r="L63" s="14"/>
      <c r="M63" s="14"/>
      <c r="N63" s="14"/>
      <c r="O63" s="14"/>
      <c r="P63" s="14"/>
      <c r="Q63" s="16"/>
      <c r="R63" s="14"/>
      <c r="S63" s="16"/>
      <c r="T63" s="14"/>
      <c r="U63" s="16"/>
      <c r="V63" s="14"/>
      <c r="W63" s="16"/>
    </row>
    <row r="64" spans="1:23" ht="14.25">
      <c r="A64" s="14">
        <v>1820</v>
      </c>
      <c r="B64" s="14"/>
      <c r="C64" s="15" t="s">
        <v>123</v>
      </c>
      <c r="D64" s="14"/>
      <c r="E64" s="16">
        <v>569505</v>
      </c>
      <c r="F64" s="14"/>
      <c r="G64" s="16"/>
      <c r="H64" s="14"/>
      <c r="I64" s="16">
        <v>396207</v>
      </c>
      <c r="J64" s="14"/>
      <c r="K64" s="16">
        <v>1</v>
      </c>
      <c r="L64" s="14"/>
      <c r="M64" s="14"/>
      <c r="N64" s="14"/>
      <c r="O64" s="14"/>
      <c r="P64" s="14"/>
      <c r="Q64" s="16"/>
      <c r="R64" s="14"/>
      <c r="S64" s="16"/>
      <c r="T64" s="14"/>
      <c r="U64" s="16"/>
      <c r="V64" s="14"/>
      <c r="W64" s="16"/>
    </row>
    <row r="65" spans="1:23" ht="14.25">
      <c r="A65" s="14">
        <v>1830</v>
      </c>
      <c r="B65" s="14"/>
      <c r="C65" s="15" t="s">
        <v>124</v>
      </c>
      <c r="D65" s="14"/>
      <c r="E65" s="16">
        <v>658367</v>
      </c>
      <c r="F65" s="14"/>
      <c r="G65" s="16"/>
      <c r="H65" s="14"/>
      <c r="I65" s="16">
        <v>391808</v>
      </c>
      <c r="J65" s="14"/>
      <c r="K65" s="16" t="s">
        <v>28</v>
      </c>
      <c r="L65" s="14"/>
      <c r="M65" s="14"/>
      <c r="N65" s="14"/>
      <c r="O65" s="14"/>
      <c r="P65" s="14"/>
      <c r="Q65" s="16"/>
      <c r="R65" s="14"/>
      <c r="S65" s="16"/>
      <c r="T65" s="14"/>
      <c r="U65" s="16"/>
      <c r="V65" s="14"/>
      <c r="W65" s="16"/>
    </row>
    <row r="66" spans="1:23" ht="14.25">
      <c r="A66" s="14">
        <v>1860</v>
      </c>
      <c r="B66" s="14"/>
      <c r="C66" s="15" t="s">
        <v>125</v>
      </c>
      <c r="D66" s="14"/>
      <c r="E66" s="16">
        <v>812603</v>
      </c>
      <c r="F66" s="14"/>
      <c r="G66" s="16"/>
      <c r="H66" s="14"/>
      <c r="I66" s="16">
        <v>1185995</v>
      </c>
      <c r="J66" s="14"/>
      <c r="K66" s="16">
        <v>3</v>
      </c>
      <c r="L66" s="14"/>
      <c r="M66" s="14"/>
      <c r="N66" s="14"/>
      <c r="O66" s="14"/>
      <c r="P66" s="14"/>
      <c r="Q66" s="16"/>
      <c r="R66" s="14"/>
      <c r="S66" s="16"/>
      <c r="T66" s="14"/>
      <c r="U66" s="16"/>
      <c r="V66" s="14"/>
      <c r="W66" s="16"/>
    </row>
    <row r="67" spans="1:23" ht="14.25">
      <c r="A67" s="14">
        <v>1888</v>
      </c>
      <c r="B67" s="14"/>
      <c r="C67" s="15" t="s">
        <v>126</v>
      </c>
      <c r="D67" s="14"/>
      <c r="E67" s="17">
        <v>671696</v>
      </c>
      <c r="F67" s="14"/>
      <c r="G67" s="17"/>
      <c r="H67" s="14"/>
      <c r="I67" s="17">
        <v>684441</v>
      </c>
      <c r="J67" s="14"/>
      <c r="K67" s="17" t="s">
        <v>28</v>
      </c>
      <c r="L67" s="14"/>
      <c r="M67" s="14"/>
      <c r="N67" s="14"/>
      <c r="O67" s="14"/>
      <c r="P67" s="14"/>
      <c r="Q67" s="16"/>
      <c r="R67" s="14"/>
      <c r="S67" s="16"/>
      <c r="T67" s="14"/>
      <c r="U67" s="16"/>
      <c r="V67" s="14"/>
      <c r="W67" s="16"/>
    </row>
    <row r="68" spans="1:23" ht="14.25">
      <c r="A68" s="14" t="s">
        <v>127</v>
      </c>
      <c r="B68" s="14"/>
      <c r="C68" s="15" t="s">
        <v>128</v>
      </c>
      <c r="D68" s="14"/>
      <c r="E68" s="45">
        <f>SUM(E62:E67)</f>
        <v>3152248</v>
      </c>
      <c r="F68" s="14"/>
      <c r="G68" s="17">
        <v>4</v>
      </c>
      <c r="H68" s="14"/>
      <c r="I68" s="17">
        <f>SUM(I62:I67)</f>
        <v>3376198</v>
      </c>
      <c r="J68" s="14"/>
      <c r="K68" s="17">
        <v>5</v>
      </c>
      <c r="L68" s="14"/>
      <c r="M68" s="14"/>
      <c r="N68" s="14"/>
      <c r="O68" s="14"/>
      <c r="P68" s="14"/>
      <c r="Q68" s="16"/>
      <c r="R68" s="14"/>
      <c r="S68" s="16"/>
      <c r="T68" s="14"/>
      <c r="U68" s="16"/>
      <c r="V68" s="14"/>
      <c r="W68" s="16"/>
    </row>
    <row r="69" spans="1:23" ht="13.5">
      <c r="A69" s="412" t="s">
        <v>129</v>
      </c>
      <c r="B69" s="412"/>
      <c r="C69" s="14"/>
      <c r="D69" s="412"/>
      <c r="E69" s="417">
        <f>SUM(E24,E33,E47,E59,E68)</f>
        <v>93219937</v>
      </c>
      <c r="F69" s="412"/>
      <c r="G69" s="417">
        <v>100</v>
      </c>
      <c r="H69" s="412"/>
      <c r="I69" s="417">
        <f>SUM(I24,I33,I47,I59,I68)</f>
        <v>82909088</v>
      </c>
      <c r="J69" s="412"/>
      <c r="K69" s="417">
        <v>100</v>
      </c>
      <c r="L69" s="412"/>
      <c r="M69" s="412"/>
      <c r="N69" s="412"/>
      <c r="O69" s="414" t="s">
        <v>131</v>
      </c>
      <c r="P69" s="412"/>
      <c r="Q69" s="417">
        <f>SUM(Q38,Q61)</f>
        <v>93219937</v>
      </c>
      <c r="R69" s="412"/>
      <c r="S69" s="417">
        <v>100</v>
      </c>
      <c r="T69" s="412"/>
      <c r="U69" s="417">
        <f>SUM(U38,U61)</f>
        <v>82909088</v>
      </c>
      <c r="V69" s="412"/>
      <c r="W69" s="417">
        <v>100</v>
      </c>
    </row>
    <row r="70" spans="1:23" ht="14.25">
      <c r="A70" s="412"/>
      <c r="B70" s="412"/>
      <c r="C70" s="15" t="s">
        <v>130</v>
      </c>
      <c r="D70" s="412"/>
      <c r="E70" s="417"/>
      <c r="F70" s="412"/>
      <c r="G70" s="417"/>
      <c r="H70" s="412"/>
      <c r="I70" s="417"/>
      <c r="J70" s="412"/>
      <c r="K70" s="417"/>
      <c r="L70" s="412"/>
      <c r="M70" s="412"/>
      <c r="N70" s="412"/>
      <c r="O70" s="414"/>
      <c r="P70" s="412"/>
      <c r="Q70" s="417"/>
      <c r="R70" s="412"/>
      <c r="S70" s="417"/>
      <c r="T70" s="412"/>
      <c r="U70" s="417"/>
      <c r="V70" s="412"/>
      <c r="W70" s="417"/>
    </row>
    <row r="71" ht="13.5">
      <c r="A71" s="19"/>
    </row>
    <row r="72" ht="14.25" hidden="1" outlineLevel="1">
      <c r="A72" s="20" t="s">
        <v>132</v>
      </c>
    </row>
    <row r="73" ht="14.25" hidden="1" outlineLevel="1">
      <c r="A73" s="20" t="s">
        <v>133</v>
      </c>
    </row>
    <row r="74" spans="1:3" ht="14.25" hidden="1" outlineLevel="1">
      <c r="A74" s="21" t="s">
        <v>134</v>
      </c>
      <c r="B74" s="21" t="s">
        <v>135</v>
      </c>
      <c r="C74" s="21" t="s">
        <v>136</v>
      </c>
    </row>
    <row r="75" ht="12.75" hidden="1" outlineLevel="1"/>
    <row r="76" ht="12.75" hidden="1" outlineLevel="1"/>
    <row r="77" ht="12.75" hidden="1" outlineLevel="1"/>
    <row r="78" ht="12.75" hidden="1" outlineLevel="1"/>
    <row r="79" ht="12.75" hidden="1" outlineLevel="1"/>
    <row r="80" ht="12.75" collapsed="1"/>
  </sheetData>
  <sheetProtection/>
  <mergeCells count="26">
    <mergeCell ref="V69:V70"/>
    <mergeCell ref="W69:W70"/>
    <mergeCell ref="R69:R70"/>
    <mergeCell ref="S69:S70"/>
    <mergeCell ref="T69:T70"/>
    <mergeCell ref="U69:U70"/>
    <mergeCell ref="A69:A70"/>
    <mergeCell ref="B69:B70"/>
    <mergeCell ref="D69:D70"/>
    <mergeCell ref="E69:E70"/>
    <mergeCell ref="N69:N70"/>
    <mergeCell ref="O69:O70"/>
    <mergeCell ref="J69:J70"/>
    <mergeCell ref="K69:K70"/>
    <mergeCell ref="L69:L70"/>
    <mergeCell ref="M69:M70"/>
    <mergeCell ref="E8:G8"/>
    <mergeCell ref="I8:K8"/>
    <mergeCell ref="Q8:S8"/>
    <mergeCell ref="U8:W8"/>
    <mergeCell ref="F69:F70"/>
    <mergeCell ref="G69:G70"/>
    <mergeCell ref="H69:H70"/>
    <mergeCell ref="I69:I70"/>
    <mergeCell ref="P69:P70"/>
    <mergeCell ref="Q69:Q70"/>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sheetPr>
    <tabColor indexed="43"/>
  </sheetPr>
  <dimension ref="A1:H91"/>
  <sheetViews>
    <sheetView zoomScalePageLayoutView="0" workbookViewId="0" topLeftCell="A7">
      <pane xSplit="2" ySplit="2" topLeftCell="F9" activePane="bottomRight" state="frozen"/>
      <selection pane="topLeft" activeCell="C13" sqref="C13"/>
      <selection pane="topRight" activeCell="C13" sqref="C13"/>
      <selection pane="bottomLeft" activeCell="C13" sqref="C13"/>
      <selection pane="bottomRight" activeCell="A21" sqref="A21"/>
    </sheetView>
  </sheetViews>
  <sheetFormatPr defaultColWidth="48.75390625" defaultRowHeight="15.75" outlineLevelRow="1"/>
  <cols>
    <col min="1" max="1" width="47.125" style="105" bestFit="1" customWidth="1"/>
    <col min="2" max="2" width="2.50390625" style="105" customWidth="1"/>
    <col min="3" max="3" width="14.00390625" style="81" bestFit="1" customWidth="1"/>
    <col min="4" max="4" width="16.375" style="81" bestFit="1" customWidth="1"/>
    <col min="5" max="5" width="14.00390625" style="81" bestFit="1" customWidth="1"/>
    <col min="6" max="6" width="12.75390625" style="104" bestFit="1" customWidth="1"/>
    <col min="7" max="7" width="15.125" style="104" bestFit="1" customWidth="1"/>
    <col min="8" max="8" width="12.75390625" style="104" bestFit="1" customWidth="1"/>
    <col min="9" max="16384" width="48.75390625" style="105" customWidth="1"/>
  </cols>
  <sheetData>
    <row r="1" spans="1:2" ht="16.5" hidden="1" outlineLevel="1">
      <c r="A1" s="35" t="s">
        <v>14</v>
      </c>
      <c r="B1" s="35"/>
    </row>
    <row r="2" spans="1:2" ht="16.5" hidden="1" outlineLevel="1">
      <c r="A2" s="35" t="s">
        <v>139</v>
      </c>
      <c r="B2" s="35"/>
    </row>
    <row r="3" spans="1:2" ht="16.5" hidden="1" outlineLevel="1">
      <c r="A3" s="35" t="s">
        <v>277</v>
      </c>
      <c r="B3" s="35"/>
    </row>
    <row r="4" spans="1:2" ht="16.5" hidden="1" outlineLevel="1">
      <c r="A4" s="35" t="s">
        <v>140</v>
      </c>
      <c r="B4" s="35"/>
    </row>
    <row r="5" spans="1:2" ht="16.5" hidden="1" outlineLevel="1">
      <c r="A5" s="35" t="s">
        <v>141</v>
      </c>
      <c r="B5" s="35"/>
    </row>
    <row r="6" spans="1:2" ht="15.75" hidden="1" outlineLevel="1">
      <c r="A6" s="36"/>
      <c r="B6" s="36"/>
    </row>
    <row r="7" spans="1:8" s="4" customFormat="1" ht="16.5" collapsed="1">
      <c r="A7" s="411"/>
      <c r="B7" s="52"/>
      <c r="C7" s="82" t="s">
        <v>290</v>
      </c>
      <c r="D7" s="82" t="s">
        <v>286</v>
      </c>
      <c r="E7" s="82" t="s">
        <v>273</v>
      </c>
      <c r="F7" s="56" t="s">
        <v>267</v>
      </c>
      <c r="G7" s="56" t="s">
        <v>292</v>
      </c>
      <c r="H7" s="56" t="s">
        <v>271</v>
      </c>
    </row>
    <row r="8" spans="1:8" ht="17.25" customHeight="1" hidden="1" outlineLevel="1" thickBot="1">
      <c r="A8" s="411"/>
      <c r="B8" s="49"/>
      <c r="C8" s="83"/>
      <c r="D8" s="83"/>
      <c r="E8" s="83"/>
      <c r="F8" s="57"/>
      <c r="G8" s="57"/>
      <c r="H8" s="57"/>
    </row>
    <row r="9" spans="1:8" ht="16.5" collapsed="1">
      <c r="A9" s="23" t="s">
        <v>142</v>
      </c>
      <c r="B9" s="23"/>
      <c r="C9" s="44"/>
      <c r="D9" s="44"/>
      <c r="E9" s="44"/>
      <c r="F9" s="58"/>
      <c r="G9" s="58"/>
      <c r="H9" s="58"/>
    </row>
    <row r="10" spans="1:8" ht="16.5">
      <c r="A10" s="23" t="s">
        <v>143</v>
      </c>
      <c r="B10" s="23"/>
      <c r="C10" s="44">
        <v>10221323</v>
      </c>
      <c r="D10" s="44">
        <v>6761508</v>
      </c>
      <c r="E10" s="44">
        <v>3292171</v>
      </c>
      <c r="F10" s="58">
        <v>10634839</v>
      </c>
      <c r="G10" s="58">
        <v>6995717</v>
      </c>
      <c r="H10" s="58">
        <v>3619219</v>
      </c>
    </row>
    <row r="11" spans="1:8" ht="16.5">
      <c r="A11" s="23" t="s">
        <v>144</v>
      </c>
      <c r="B11" s="23"/>
      <c r="C11" s="44"/>
      <c r="D11" s="44"/>
      <c r="E11" s="44"/>
      <c r="F11" s="58"/>
      <c r="G11" s="58">
        <v>0</v>
      </c>
      <c r="H11" s="58">
        <v>0</v>
      </c>
    </row>
    <row r="12" spans="1:8" ht="16.5">
      <c r="A12" s="23" t="s">
        <v>145</v>
      </c>
      <c r="B12" s="23"/>
      <c r="C12" s="44">
        <v>6122713</v>
      </c>
      <c r="D12" s="44">
        <v>4052286</v>
      </c>
      <c r="E12" s="44">
        <v>2016252</v>
      </c>
      <c r="F12" s="58">
        <v>6061255</v>
      </c>
      <c r="G12" s="58">
        <v>4021151</v>
      </c>
      <c r="H12" s="58">
        <v>2006526</v>
      </c>
    </row>
    <row r="13" spans="1:8" ht="16.5">
      <c r="A13" s="23" t="s">
        <v>146</v>
      </c>
      <c r="B13" s="23"/>
      <c r="C13" s="44">
        <v>346865</v>
      </c>
      <c r="D13" s="44">
        <v>228784</v>
      </c>
      <c r="E13" s="44">
        <v>59918</v>
      </c>
      <c r="F13" s="58">
        <v>1306004</v>
      </c>
      <c r="G13" s="58">
        <v>1084275</v>
      </c>
      <c r="H13" s="58">
        <v>296565</v>
      </c>
    </row>
    <row r="14" spans="1:8" ht="16.5">
      <c r="A14" s="23" t="s">
        <v>147</v>
      </c>
      <c r="B14" s="23"/>
      <c r="C14" s="44">
        <v>962696</v>
      </c>
      <c r="D14" s="44">
        <v>594949</v>
      </c>
      <c r="E14" s="44">
        <v>291152</v>
      </c>
      <c r="F14" s="58">
        <v>821854</v>
      </c>
      <c r="G14" s="58">
        <v>548157</v>
      </c>
      <c r="H14" s="58">
        <v>275024</v>
      </c>
    </row>
    <row r="15" spans="1:8" ht="16.5">
      <c r="A15" s="23" t="s">
        <v>148</v>
      </c>
      <c r="B15" s="23"/>
      <c r="C15" s="44">
        <v>357765</v>
      </c>
      <c r="D15" s="44">
        <v>177125</v>
      </c>
      <c r="E15" s="44">
        <v>90750</v>
      </c>
      <c r="F15" s="58">
        <v>486324</v>
      </c>
      <c r="G15" s="58">
        <v>372847</v>
      </c>
      <c r="H15" s="58">
        <v>84541</v>
      </c>
    </row>
    <row r="16" spans="1:8" ht="16.5">
      <c r="A16" s="23" t="s">
        <v>149</v>
      </c>
      <c r="B16" s="23"/>
      <c r="C16" s="44">
        <v>58339</v>
      </c>
      <c r="D16" s="44">
        <v>183959</v>
      </c>
      <c r="E16" s="44">
        <v>74154</v>
      </c>
      <c r="F16" s="58">
        <v>346545</v>
      </c>
      <c r="G16" s="58">
        <v>224977</v>
      </c>
      <c r="H16" s="58">
        <v>108668</v>
      </c>
    </row>
    <row r="17" spans="1:8" ht="16.5">
      <c r="A17" s="23" t="s">
        <v>150</v>
      </c>
      <c r="B17" s="23"/>
      <c r="C17" s="44">
        <v>-359</v>
      </c>
      <c r="D17" s="44">
        <v>0</v>
      </c>
      <c r="E17" s="44">
        <v>0</v>
      </c>
      <c r="F17" s="58">
        <v>0</v>
      </c>
      <c r="G17" s="58">
        <v>0</v>
      </c>
      <c r="H17" s="58">
        <v>0</v>
      </c>
    </row>
    <row r="18" spans="1:8" ht="16.5">
      <c r="A18" s="23" t="s">
        <v>185</v>
      </c>
      <c r="B18" s="23"/>
      <c r="C18" s="44"/>
      <c r="D18" s="44">
        <v>0</v>
      </c>
      <c r="E18" s="44">
        <v>0</v>
      </c>
      <c r="F18" s="58">
        <v>0</v>
      </c>
      <c r="G18" s="58">
        <v>0</v>
      </c>
      <c r="H18" s="58">
        <v>0</v>
      </c>
    </row>
    <row r="19" spans="1:8" ht="16.5">
      <c r="A19" s="23" t="s">
        <v>218</v>
      </c>
      <c r="B19" s="23"/>
      <c r="C19" s="44">
        <v>19901</v>
      </c>
      <c r="D19" s="44">
        <v>13045</v>
      </c>
      <c r="E19" s="44">
        <v>6816</v>
      </c>
      <c r="F19" s="58">
        <v>19612</v>
      </c>
      <c r="G19" s="58">
        <v>13860</v>
      </c>
      <c r="H19" s="58">
        <v>6609</v>
      </c>
    </row>
    <row r="20" spans="1:8" ht="16.5">
      <c r="A20" s="23" t="s">
        <v>151</v>
      </c>
      <c r="B20" s="23"/>
      <c r="C20" s="44">
        <v>1209970</v>
      </c>
      <c r="D20" s="44">
        <v>1604</v>
      </c>
      <c r="E20" s="44">
        <v>0</v>
      </c>
      <c r="F20" s="58">
        <v>3229</v>
      </c>
      <c r="G20" s="58">
        <v>3229</v>
      </c>
      <c r="H20" s="58">
        <v>0</v>
      </c>
    </row>
    <row r="21" spans="1:8" ht="16.5">
      <c r="A21" s="23" t="s">
        <v>219</v>
      </c>
      <c r="B21" s="23"/>
      <c r="C21" s="44">
        <v>29605</v>
      </c>
      <c r="D21" s="44">
        <v>16269</v>
      </c>
      <c r="E21" s="44">
        <v>9211</v>
      </c>
      <c r="F21" s="58">
        <v>9298</v>
      </c>
      <c r="G21" s="58">
        <v>2843</v>
      </c>
      <c r="H21" s="58">
        <v>1965</v>
      </c>
    </row>
    <row r="22" spans="1:8" ht="16.5">
      <c r="A22" s="23" t="s">
        <v>193</v>
      </c>
      <c r="B22" s="23"/>
      <c r="C22" s="44">
        <v>6276</v>
      </c>
      <c r="D22" s="44">
        <v>4232</v>
      </c>
      <c r="E22" s="44">
        <v>2169</v>
      </c>
      <c r="F22" s="58">
        <v>2872</v>
      </c>
      <c r="G22" s="58">
        <v>971</v>
      </c>
      <c r="H22" s="58">
        <v>-954</v>
      </c>
    </row>
    <row r="23" spans="1:8" ht="16.5">
      <c r="A23" s="23" t="s">
        <v>204</v>
      </c>
      <c r="B23" s="23"/>
      <c r="C23" s="44">
        <v>-219</v>
      </c>
      <c r="D23" s="44">
        <v>0</v>
      </c>
      <c r="E23" s="44">
        <v>0</v>
      </c>
      <c r="F23" s="58">
        <v>-51499</v>
      </c>
      <c r="G23" s="58">
        <v>0</v>
      </c>
      <c r="H23" s="58">
        <v>0</v>
      </c>
    </row>
    <row r="24" spans="1:8" ht="16.5">
      <c r="A24" s="23" t="s">
        <v>152</v>
      </c>
      <c r="B24" s="23"/>
      <c r="C24" s="44"/>
      <c r="D24" s="44">
        <v>0</v>
      </c>
      <c r="E24" s="44">
        <v>0</v>
      </c>
      <c r="F24" s="58">
        <v>0</v>
      </c>
      <c r="G24" s="58">
        <v>0</v>
      </c>
      <c r="H24" s="58">
        <v>0</v>
      </c>
    </row>
    <row r="25" spans="1:8" ht="16.5">
      <c r="A25" s="23" t="s">
        <v>223</v>
      </c>
      <c r="B25" s="23"/>
      <c r="C25" s="44"/>
      <c r="D25" s="44">
        <v>0</v>
      </c>
      <c r="E25" s="44">
        <v>0</v>
      </c>
      <c r="F25" s="58">
        <v>0</v>
      </c>
      <c r="G25" s="58">
        <v>0</v>
      </c>
      <c r="H25" s="58">
        <v>0</v>
      </c>
    </row>
    <row r="26" spans="1:8" ht="16.5">
      <c r="A26" s="23" t="s">
        <v>97</v>
      </c>
      <c r="B26" s="23"/>
      <c r="C26" s="44">
        <v>3285</v>
      </c>
      <c r="D26" s="44">
        <v>1733</v>
      </c>
      <c r="E26" s="44">
        <v>0</v>
      </c>
      <c r="F26" s="58">
        <v>4503</v>
      </c>
      <c r="G26" s="58">
        <v>3249</v>
      </c>
      <c r="H26" s="58">
        <v>3249</v>
      </c>
    </row>
    <row r="27" spans="1:8" ht="16.5">
      <c r="A27" s="23" t="s">
        <v>153</v>
      </c>
      <c r="B27" s="23"/>
      <c r="C27" s="44"/>
      <c r="D27" s="44">
        <v>0</v>
      </c>
      <c r="E27" s="44">
        <v>0</v>
      </c>
      <c r="F27" s="58">
        <v>0</v>
      </c>
      <c r="G27" s="58">
        <v>0</v>
      </c>
      <c r="H27" s="58">
        <v>0</v>
      </c>
    </row>
    <row r="28" spans="1:8" ht="16.5">
      <c r="A28" s="23" t="s">
        <v>278</v>
      </c>
      <c r="B28" s="23"/>
      <c r="C28" s="44">
        <v>301869</v>
      </c>
      <c r="D28" s="44">
        <v>0</v>
      </c>
      <c r="E28" s="44">
        <v>0</v>
      </c>
      <c r="F28" s="58">
        <v>-199120</v>
      </c>
      <c r="G28" s="58">
        <v>0</v>
      </c>
      <c r="H28" s="58">
        <v>0</v>
      </c>
    </row>
    <row r="29" spans="1:8" ht="16.5">
      <c r="A29" s="23" t="s">
        <v>33</v>
      </c>
      <c r="B29" s="23"/>
      <c r="C29" s="44">
        <v>26429</v>
      </c>
      <c r="D29" s="44">
        <v>20085</v>
      </c>
      <c r="E29" s="44">
        <v>-71982</v>
      </c>
      <c r="F29" s="58">
        <v>17108</v>
      </c>
      <c r="G29" s="58">
        <v>5963</v>
      </c>
      <c r="H29" s="58">
        <v>12122</v>
      </c>
    </row>
    <row r="30" spans="1:8" ht="16.5">
      <c r="A30" s="23" t="s">
        <v>220</v>
      </c>
      <c r="B30" s="23"/>
      <c r="C30" s="44">
        <v>-626211</v>
      </c>
      <c r="D30" s="44">
        <v>-262282</v>
      </c>
      <c r="E30" s="44">
        <v>255872</v>
      </c>
      <c r="F30" s="58">
        <v>-155658</v>
      </c>
      <c r="G30" s="58">
        <v>-248</v>
      </c>
      <c r="H30" s="58">
        <v>262926</v>
      </c>
    </row>
    <row r="31" spans="1:8" ht="16.5">
      <c r="A31" s="23" t="s">
        <v>154</v>
      </c>
      <c r="B31" s="23"/>
      <c r="C31" s="44">
        <v>3475</v>
      </c>
      <c r="D31" s="44">
        <v>-1404</v>
      </c>
      <c r="E31" s="44">
        <v>-9935</v>
      </c>
      <c r="F31" s="58">
        <v>-67629</v>
      </c>
      <c r="G31" s="58">
        <v>-49905</v>
      </c>
      <c r="H31" s="58">
        <v>-16839</v>
      </c>
    </row>
    <row r="32" spans="1:8" ht="16.5">
      <c r="A32" s="23" t="s">
        <v>155</v>
      </c>
      <c r="B32" s="23"/>
      <c r="C32" s="44">
        <v>251927</v>
      </c>
      <c r="D32" s="44">
        <v>317122</v>
      </c>
      <c r="E32" s="44">
        <v>201840</v>
      </c>
      <c r="F32" s="58">
        <v>-18148</v>
      </c>
      <c r="G32" s="58">
        <v>-59546</v>
      </c>
      <c r="H32" s="58">
        <v>-26014</v>
      </c>
    </row>
    <row r="33" spans="1:8" ht="16.5">
      <c r="A33" s="23" t="s">
        <v>156</v>
      </c>
      <c r="B33" s="23"/>
      <c r="C33" s="44">
        <v>14066</v>
      </c>
      <c r="D33" s="44">
        <v>1663</v>
      </c>
      <c r="E33" s="44">
        <v>-5094</v>
      </c>
      <c r="F33" s="58">
        <v>-20156</v>
      </c>
      <c r="G33" s="58">
        <v>-24565</v>
      </c>
      <c r="H33" s="58">
        <v>-3523</v>
      </c>
    </row>
    <row r="34" spans="1:8" ht="16.5">
      <c r="A34" s="23" t="s">
        <v>157</v>
      </c>
      <c r="B34" s="23"/>
      <c r="C34" s="44">
        <v>-412763</v>
      </c>
      <c r="D34" s="44">
        <v>-274183</v>
      </c>
      <c r="E34" s="44">
        <v>-876001</v>
      </c>
      <c r="F34" s="58">
        <v>-502109</v>
      </c>
      <c r="G34" s="58">
        <v>-377342</v>
      </c>
      <c r="H34" s="58">
        <v>-186482</v>
      </c>
    </row>
    <row r="35" spans="1:8" ht="16.5">
      <c r="A35" s="23" t="s">
        <v>158</v>
      </c>
      <c r="B35" s="23"/>
      <c r="C35" s="44">
        <v>337723</v>
      </c>
      <c r="D35" s="44">
        <v>-139792</v>
      </c>
      <c r="E35" s="44">
        <v>-115485</v>
      </c>
      <c r="F35" s="58">
        <v>-82104</v>
      </c>
      <c r="G35" s="58">
        <v>25484</v>
      </c>
      <c r="H35" s="58">
        <v>-115668</v>
      </c>
    </row>
    <row r="36" spans="1:8" ht="16.5">
      <c r="A36" s="23" t="s">
        <v>50</v>
      </c>
      <c r="B36" s="23"/>
      <c r="C36" s="44">
        <v>48117</v>
      </c>
      <c r="D36" s="44">
        <v>-4522</v>
      </c>
      <c r="E36" s="44">
        <v>-8058</v>
      </c>
      <c r="F36" s="58">
        <v>-4392</v>
      </c>
      <c r="G36" s="58">
        <v>-907</v>
      </c>
      <c r="H36" s="58">
        <v>-4612</v>
      </c>
    </row>
    <row r="37" spans="1:8" ht="16.5">
      <c r="A37" s="23" t="s">
        <v>31</v>
      </c>
      <c r="B37" s="23"/>
      <c r="C37" s="44">
        <v>-125448</v>
      </c>
      <c r="D37" s="44">
        <v>-107790</v>
      </c>
      <c r="E37" s="44">
        <v>-110101</v>
      </c>
      <c r="F37" s="58">
        <v>-46180</v>
      </c>
      <c r="G37" s="58">
        <v>-10097</v>
      </c>
      <c r="H37" s="58">
        <v>-160561</v>
      </c>
    </row>
    <row r="38" spans="1:8" ht="16.5">
      <c r="A38" s="23" t="s">
        <v>159</v>
      </c>
      <c r="B38" s="23"/>
      <c r="C38" s="44">
        <v>-28419</v>
      </c>
      <c r="D38" s="44">
        <v>-94916</v>
      </c>
      <c r="E38" s="44">
        <v>752181</v>
      </c>
      <c r="F38" s="58">
        <v>749174</v>
      </c>
      <c r="G38" s="58">
        <v>310591</v>
      </c>
      <c r="H38" s="58">
        <v>701350</v>
      </c>
    </row>
    <row r="39" spans="1:8" ht="16.5">
      <c r="A39" s="23" t="s">
        <v>160</v>
      </c>
      <c r="B39" s="23"/>
      <c r="C39" s="44">
        <v>-749481</v>
      </c>
      <c r="D39" s="44">
        <v>-180124</v>
      </c>
      <c r="E39" s="44">
        <v>582938</v>
      </c>
      <c r="F39" s="58">
        <v>-1367787</v>
      </c>
      <c r="G39" s="58">
        <v>-713719</v>
      </c>
      <c r="H39" s="58">
        <v>814884</v>
      </c>
    </row>
    <row r="40" spans="1:8" ht="16.5">
      <c r="A40" s="23" t="s">
        <v>36</v>
      </c>
      <c r="B40" s="23"/>
      <c r="C40" s="44">
        <v>15557</v>
      </c>
      <c r="D40" s="44">
        <v>67717</v>
      </c>
      <c r="E40" s="44">
        <v>-326873</v>
      </c>
      <c r="F40" s="58">
        <v>-307944</v>
      </c>
      <c r="G40" s="58">
        <v>-208688</v>
      </c>
      <c r="H40" s="58">
        <v>-419190</v>
      </c>
    </row>
    <row r="41" spans="1:8" ht="16.5">
      <c r="A41" s="23" t="s">
        <v>221</v>
      </c>
      <c r="B41" s="23"/>
      <c r="C41" s="44">
        <v>-1421060</v>
      </c>
      <c r="D41" s="44">
        <v>52109</v>
      </c>
      <c r="E41" s="44">
        <v>-416299</v>
      </c>
      <c r="F41" s="58">
        <v>-167291</v>
      </c>
      <c r="G41" s="58">
        <v>-23153</v>
      </c>
      <c r="H41" s="58">
        <v>-47994</v>
      </c>
    </row>
    <row r="42" spans="1:8" ht="16.5">
      <c r="A42" s="23" t="s">
        <v>161</v>
      </c>
      <c r="B42" s="23"/>
      <c r="C42" s="44">
        <v>425714</v>
      </c>
      <c r="D42" s="44">
        <v>379278</v>
      </c>
      <c r="E42" s="44">
        <v>214932</v>
      </c>
      <c r="F42" s="58">
        <v>841454</v>
      </c>
      <c r="G42" s="58">
        <v>463782</v>
      </c>
      <c r="H42" s="58">
        <v>679707</v>
      </c>
    </row>
    <row r="43" spans="1:8" ht="17.25" thickBot="1">
      <c r="A43" s="23" t="s">
        <v>291</v>
      </c>
      <c r="B43" s="23"/>
      <c r="C43" s="84">
        <v>14421</v>
      </c>
      <c r="D43" s="84">
        <v>13087</v>
      </c>
      <c r="E43" s="84">
        <v>85045</v>
      </c>
      <c r="F43" s="59">
        <v>46856</v>
      </c>
      <c r="G43" s="59">
        <v>-23885</v>
      </c>
      <c r="H43" s="59">
        <v>11052</v>
      </c>
    </row>
    <row r="44" spans="1:8" s="97" customFormat="1" ht="17.25" thickBot="1">
      <c r="A44" s="87" t="s">
        <v>162</v>
      </c>
      <c r="B44" s="88"/>
      <c r="C44" s="89">
        <f aca="true" t="shared" si="0" ref="C44:H44">SUM(C10:C43)</f>
        <v>17414076</v>
      </c>
      <c r="D44" s="89">
        <f t="shared" si="0"/>
        <v>11821542</v>
      </c>
      <c r="E44" s="89">
        <f t="shared" si="0"/>
        <v>5995573</v>
      </c>
      <c r="F44" s="94">
        <f t="shared" si="0"/>
        <v>18360910</v>
      </c>
      <c r="G44" s="94">
        <f t="shared" si="0"/>
        <v>12585041</v>
      </c>
      <c r="H44" s="94">
        <f t="shared" si="0"/>
        <v>7902570</v>
      </c>
    </row>
    <row r="45" spans="1:8" ht="15.75">
      <c r="A45" s="24"/>
      <c r="B45" s="24"/>
      <c r="C45" s="44"/>
      <c r="D45" s="44"/>
      <c r="E45" s="44"/>
      <c r="F45" s="58"/>
      <c r="G45" s="58"/>
      <c r="H45" s="58"/>
    </row>
    <row r="46" spans="1:8" ht="16.5">
      <c r="A46" s="23" t="s">
        <v>163</v>
      </c>
      <c r="B46" s="23"/>
      <c r="C46" s="44"/>
      <c r="D46" s="44"/>
      <c r="E46" s="44"/>
      <c r="F46" s="58"/>
      <c r="G46" s="58"/>
      <c r="H46" s="58"/>
    </row>
    <row r="47" spans="1:8" ht="16.5">
      <c r="A47" s="23" t="s">
        <v>164</v>
      </c>
      <c r="B47" s="23"/>
      <c r="C47" s="44">
        <v>-4953898</v>
      </c>
      <c r="D47" s="44">
        <v>-2732217</v>
      </c>
      <c r="E47" s="44">
        <v>-1284151</v>
      </c>
      <c r="F47" s="58">
        <v>-4791864</v>
      </c>
      <c r="G47" s="58">
        <v>-2826737</v>
      </c>
      <c r="H47" s="58">
        <v>-1464198</v>
      </c>
    </row>
    <row r="48" spans="1:8" ht="16.5">
      <c r="A48" s="23" t="s">
        <v>222</v>
      </c>
      <c r="B48" s="23"/>
      <c r="C48" s="44">
        <v>-304404</v>
      </c>
      <c r="D48" s="44">
        <v>-183142</v>
      </c>
      <c r="E48" s="44">
        <v>-195235</v>
      </c>
      <c r="F48" s="58">
        <v>-67588</v>
      </c>
      <c r="G48" s="58">
        <v>-50537</v>
      </c>
      <c r="H48" s="58">
        <v>-19827</v>
      </c>
    </row>
    <row r="49" spans="1:8" ht="16.5">
      <c r="A49" s="61" t="s">
        <v>215</v>
      </c>
      <c r="B49" s="23"/>
      <c r="C49" s="44"/>
      <c r="D49" s="44">
        <v>0</v>
      </c>
      <c r="E49" s="44">
        <v>0</v>
      </c>
      <c r="F49" s="58">
        <v>238541</v>
      </c>
      <c r="G49" s="58">
        <v>0</v>
      </c>
      <c r="H49" s="58">
        <v>0</v>
      </c>
    </row>
    <row r="50" spans="1:8" ht="16.5">
      <c r="A50" s="23" t="s">
        <v>165</v>
      </c>
      <c r="B50" s="23"/>
      <c r="C50" s="44">
        <v>-8414168</v>
      </c>
      <c r="D50" s="44">
        <v>-219</v>
      </c>
      <c r="E50" s="44">
        <v>0</v>
      </c>
      <c r="F50" s="58">
        <v>-21392</v>
      </c>
      <c r="G50" s="58">
        <v>-10592</v>
      </c>
      <c r="H50" s="58">
        <v>-1592</v>
      </c>
    </row>
    <row r="51" spans="1:8" ht="16.5">
      <c r="A51" s="23" t="s">
        <v>186</v>
      </c>
      <c r="B51" s="23"/>
      <c r="C51" s="44"/>
      <c r="D51" s="44">
        <v>0</v>
      </c>
      <c r="E51" s="44">
        <v>0</v>
      </c>
      <c r="F51" s="58">
        <v>142</v>
      </c>
      <c r="G51" s="58">
        <v>142</v>
      </c>
      <c r="H51" s="58">
        <v>71</v>
      </c>
    </row>
    <row r="52" spans="1:8" ht="16.5">
      <c r="A52" s="23" t="s">
        <v>166</v>
      </c>
      <c r="B52" s="23"/>
      <c r="C52" s="44">
        <v>-18018</v>
      </c>
      <c r="D52" s="44">
        <v>-3584</v>
      </c>
      <c r="E52" s="44">
        <v>-2326</v>
      </c>
      <c r="F52" s="58">
        <v>-8771</v>
      </c>
      <c r="G52" s="58">
        <v>-7285</v>
      </c>
      <c r="H52" s="58">
        <v>-5705</v>
      </c>
    </row>
    <row r="53" spans="1:8" ht="16.5">
      <c r="A53" s="23" t="s">
        <v>167</v>
      </c>
      <c r="B53" s="23"/>
      <c r="C53" s="44">
        <v>5434</v>
      </c>
      <c r="D53" s="44">
        <v>5434</v>
      </c>
      <c r="E53" s="44">
        <v>5434</v>
      </c>
      <c r="F53" s="58">
        <v>2717</v>
      </c>
      <c r="G53" s="58">
        <v>2717</v>
      </c>
      <c r="H53" s="58">
        <v>2717</v>
      </c>
    </row>
    <row r="54" spans="1:8" ht="16.5">
      <c r="A54" s="23" t="s">
        <v>279</v>
      </c>
      <c r="B54" s="23"/>
      <c r="C54" s="44">
        <v>-72044</v>
      </c>
      <c r="D54" s="44">
        <v>-14985</v>
      </c>
      <c r="E54" s="44">
        <v>-4263</v>
      </c>
      <c r="F54" s="58">
        <v>-7815</v>
      </c>
      <c r="G54" s="58">
        <v>35</v>
      </c>
      <c r="H54" s="58">
        <v>-11065</v>
      </c>
    </row>
    <row r="55" spans="1:8" ht="16.5">
      <c r="A55" s="23" t="s">
        <v>168</v>
      </c>
      <c r="B55" s="23"/>
      <c r="C55" s="44"/>
      <c r="D55" s="44">
        <v>0</v>
      </c>
      <c r="E55" s="44">
        <v>0</v>
      </c>
      <c r="F55" s="58">
        <v>0</v>
      </c>
      <c r="G55" s="58">
        <v>0</v>
      </c>
      <c r="H55" s="58">
        <v>0</v>
      </c>
    </row>
    <row r="56" spans="1:8" ht="16.5">
      <c r="A56" s="23" t="s">
        <v>187</v>
      </c>
      <c r="B56" s="23"/>
      <c r="C56" s="44"/>
      <c r="D56" s="44">
        <v>0</v>
      </c>
      <c r="E56" s="44">
        <v>0</v>
      </c>
      <c r="F56" s="58">
        <v>0</v>
      </c>
      <c r="G56" s="58">
        <v>0</v>
      </c>
      <c r="H56" s="58">
        <v>0</v>
      </c>
    </row>
    <row r="57" spans="1:8" ht="16.5">
      <c r="A57" s="23" t="s">
        <v>205</v>
      </c>
      <c r="B57" s="23"/>
      <c r="C57" s="44">
        <v>17876</v>
      </c>
      <c r="D57" s="44">
        <v>1668</v>
      </c>
      <c r="E57" s="44">
        <v>459</v>
      </c>
      <c r="F57" s="58">
        <v>-38448</v>
      </c>
      <c r="G57" s="58">
        <v>14978</v>
      </c>
      <c r="H57" s="58">
        <v>4978</v>
      </c>
    </row>
    <row r="58" spans="1:8" ht="16.5">
      <c r="A58" s="23" t="s">
        <v>169</v>
      </c>
      <c r="B58" s="23"/>
      <c r="C58" s="44">
        <v>1700</v>
      </c>
      <c r="D58" s="44">
        <v>1253</v>
      </c>
      <c r="E58" s="44">
        <v>829</v>
      </c>
      <c r="F58" s="58">
        <v>727</v>
      </c>
      <c r="G58" s="58">
        <v>444</v>
      </c>
      <c r="H58" s="58">
        <v>6</v>
      </c>
    </row>
    <row r="59" spans="1:8" ht="16.5">
      <c r="A59" s="61" t="s">
        <v>217</v>
      </c>
      <c r="B59" s="23"/>
      <c r="C59" s="44"/>
      <c r="D59" s="44">
        <v>0</v>
      </c>
      <c r="E59" s="44">
        <v>0</v>
      </c>
      <c r="F59" s="58">
        <v>0</v>
      </c>
      <c r="G59" s="58">
        <v>0</v>
      </c>
      <c r="H59" s="58">
        <v>0</v>
      </c>
    </row>
    <row r="60" spans="1:8" ht="17.25" thickBot="1">
      <c r="A60" s="23" t="s">
        <v>216</v>
      </c>
      <c r="B60" s="23"/>
      <c r="C60" s="44">
        <v>-199600</v>
      </c>
      <c r="D60" s="44">
        <v>-99800</v>
      </c>
      <c r="E60" s="44">
        <v>0</v>
      </c>
      <c r="F60" s="58">
        <v>-103000</v>
      </c>
      <c r="G60" s="58">
        <v>-103000</v>
      </c>
      <c r="H60" s="58">
        <v>0</v>
      </c>
    </row>
    <row r="61" spans="1:8" s="97" customFormat="1" ht="17.25" thickBot="1">
      <c r="A61" s="87" t="s">
        <v>170</v>
      </c>
      <c r="B61" s="88"/>
      <c r="C61" s="98">
        <f aca="true" t="shared" si="1" ref="C61:H61">SUM(C47:C60)</f>
        <v>-13937122</v>
      </c>
      <c r="D61" s="98">
        <f t="shared" si="1"/>
        <v>-3025592</v>
      </c>
      <c r="E61" s="98">
        <f t="shared" si="1"/>
        <v>-1479253</v>
      </c>
      <c r="F61" s="102">
        <f t="shared" si="1"/>
        <v>-4796751</v>
      </c>
      <c r="G61" s="102">
        <f t="shared" si="1"/>
        <v>-2979835</v>
      </c>
      <c r="H61" s="102">
        <f t="shared" si="1"/>
        <v>-1494615</v>
      </c>
    </row>
    <row r="62" spans="1:8" ht="15.75">
      <c r="A62" s="24"/>
      <c r="B62" s="24"/>
      <c r="C62" s="44"/>
      <c r="D62" s="44"/>
      <c r="E62" s="44"/>
      <c r="F62" s="58"/>
      <c r="G62" s="58"/>
      <c r="H62" s="58"/>
    </row>
    <row r="63" spans="1:8" ht="16.5">
      <c r="A63" s="23" t="s">
        <v>171</v>
      </c>
      <c r="B63" s="23"/>
      <c r="C63" s="44"/>
      <c r="D63" s="44"/>
      <c r="E63" s="44"/>
      <c r="F63" s="58"/>
      <c r="G63" s="58"/>
      <c r="H63" s="58"/>
    </row>
    <row r="64" spans="1:8" ht="16.5">
      <c r="A64" s="23" t="s">
        <v>188</v>
      </c>
      <c r="B64" s="23"/>
      <c r="C64" s="44">
        <v>-12439928</v>
      </c>
      <c r="D64" s="44">
        <v>0</v>
      </c>
      <c r="E64" s="44">
        <v>0</v>
      </c>
      <c r="F64" s="58">
        <v>-15028524</v>
      </c>
      <c r="G64" s="58">
        <v>0</v>
      </c>
      <c r="H64" s="58">
        <v>0</v>
      </c>
    </row>
    <row r="65" spans="1:8" ht="16.5">
      <c r="A65" s="76" t="s">
        <v>172</v>
      </c>
      <c r="B65" s="23"/>
      <c r="C65" s="44">
        <v>-4966667</v>
      </c>
      <c r="D65" s="44">
        <v>-4966667</v>
      </c>
      <c r="E65" s="44">
        <v>-4966667</v>
      </c>
      <c r="F65" s="58">
        <v>0</v>
      </c>
      <c r="G65" s="58">
        <v>0</v>
      </c>
      <c r="H65" s="58">
        <v>0</v>
      </c>
    </row>
    <row r="66" spans="1:8" ht="16.5">
      <c r="A66" s="76" t="s">
        <v>206</v>
      </c>
      <c r="B66" s="23"/>
      <c r="C66" s="44"/>
      <c r="D66" s="44">
        <v>0</v>
      </c>
      <c r="E66" s="44">
        <v>0</v>
      </c>
      <c r="F66" s="58">
        <v>0</v>
      </c>
      <c r="G66" s="58">
        <v>0</v>
      </c>
      <c r="H66" s="58">
        <v>0</v>
      </c>
    </row>
    <row r="67" spans="1:8" ht="16.5">
      <c r="A67" s="75" t="s">
        <v>189</v>
      </c>
      <c r="B67" s="23"/>
      <c r="C67" s="44">
        <v>10697000</v>
      </c>
      <c r="D67" s="44">
        <v>-2175000</v>
      </c>
      <c r="E67" s="44">
        <v>-1842000</v>
      </c>
      <c r="F67" s="58">
        <v>1700000</v>
      </c>
      <c r="G67" s="58">
        <v>-6200000</v>
      </c>
      <c r="H67" s="58">
        <v>-5650000</v>
      </c>
    </row>
    <row r="68" spans="1:8" ht="16.5">
      <c r="A68" s="76" t="s">
        <v>190</v>
      </c>
      <c r="B68" s="23"/>
      <c r="C68" s="44">
        <v>2666667</v>
      </c>
      <c r="D68" s="44">
        <v>2666667</v>
      </c>
      <c r="E68" s="44">
        <v>2666667</v>
      </c>
      <c r="F68" s="58">
        <v>0</v>
      </c>
      <c r="G68" s="58">
        <v>0</v>
      </c>
      <c r="H68" s="58">
        <v>0</v>
      </c>
    </row>
    <row r="69" spans="1:8" ht="16.5">
      <c r="A69" s="23" t="s">
        <v>173</v>
      </c>
      <c r="B69" s="23"/>
      <c r="C69" s="44"/>
      <c r="D69" s="44">
        <v>0</v>
      </c>
      <c r="E69" s="44">
        <v>0</v>
      </c>
      <c r="F69" s="58">
        <v>0</v>
      </c>
      <c r="G69" s="58">
        <v>0</v>
      </c>
      <c r="H69" s="58">
        <v>0</v>
      </c>
    </row>
    <row r="70" spans="1:8" ht="16.5">
      <c r="A70" s="75" t="s">
        <v>207</v>
      </c>
      <c r="B70" s="23"/>
      <c r="C70" s="44">
        <v>-99868</v>
      </c>
      <c r="D70" s="44">
        <v>-499732</v>
      </c>
      <c r="E70" s="44">
        <v>-499732</v>
      </c>
      <c r="F70" s="58">
        <v>-499919</v>
      </c>
      <c r="G70" s="58">
        <v>-549880</v>
      </c>
      <c r="H70" s="58">
        <v>-799638</v>
      </c>
    </row>
    <row r="71" spans="1:8" ht="16.5">
      <c r="A71" s="23" t="s">
        <v>174</v>
      </c>
      <c r="B71" s="23"/>
      <c r="C71" s="44">
        <v>19068</v>
      </c>
      <c r="D71" s="44">
        <v>9064</v>
      </c>
      <c r="E71" s="44">
        <v>9357</v>
      </c>
      <c r="F71" s="58">
        <v>-1325</v>
      </c>
      <c r="G71" s="58">
        <v>3389</v>
      </c>
      <c r="H71" s="58">
        <v>4162</v>
      </c>
    </row>
    <row r="72" spans="1:8" ht="16.5">
      <c r="A72" s="23" t="s">
        <v>175</v>
      </c>
      <c r="B72" s="23"/>
      <c r="C72" s="44">
        <v>0</v>
      </c>
      <c r="D72" s="44">
        <v>0</v>
      </c>
      <c r="E72" s="44">
        <v>0</v>
      </c>
      <c r="F72" s="58">
        <v>0</v>
      </c>
      <c r="G72" s="58">
        <v>0</v>
      </c>
      <c r="H72" s="58">
        <v>0</v>
      </c>
    </row>
    <row r="73" spans="1:8" ht="16.5">
      <c r="A73" s="23" t="s">
        <v>176</v>
      </c>
      <c r="B73" s="23"/>
      <c r="C73" s="44"/>
      <c r="D73" s="44">
        <v>0</v>
      </c>
      <c r="E73" s="44">
        <v>0</v>
      </c>
      <c r="F73" s="58">
        <v>0</v>
      </c>
      <c r="G73" s="58">
        <v>0</v>
      </c>
      <c r="H73" s="58">
        <v>0</v>
      </c>
    </row>
    <row r="74" spans="1:8" ht="16.5">
      <c r="A74" s="23" t="s">
        <v>280</v>
      </c>
      <c r="B74" s="23"/>
      <c r="C74" s="44"/>
      <c r="D74" s="44">
        <v>0</v>
      </c>
      <c r="E74" s="44">
        <v>0</v>
      </c>
      <c r="F74" s="58">
        <v>0</v>
      </c>
      <c r="G74" s="58">
        <v>0</v>
      </c>
      <c r="H74" s="58">
        <v>0</v>
      </c>
    </row>
    <row r="75" spans="1:8" ht="16.5">
      <c r="A75" s="23" t="s">
        <v>178</v>
      </c>
      <c r="B75" s="23"/>
      <c r="C75" s="44"/>
      <c r="D75" s="44">
        <v>0</v>
      </c>
      <c r="E75" s="44">
        <v>0</v>
      </c>
      <c r="F75" s="58">
        <v>0</v>
      </c>
      <c r="G75" s="58">
        <v>0</v>
      </c>
      <c r="H75" s="58">
        <v>0</v>
      </c>
    </row>
    <row r="76" spans="1:8" ht="16.5">
      <c r="A76" s="76" t="s">
        <v>208</v>
      </c>
      <c r="B76" s="23"/>
      <c r="C76" s="44"/>
      <c r="D76" s="44">
        <v>0</v>
      </c>
      <c r="E76" s="44">
        <v>0</v>
      </c>
      <c r="F76" s="58">
        <v>0</v>
      </c>
      <c r="G76" s="58">
        <v>0</v>
      </c>
      <c r="H76" s="58">
        <v>0</v>
      </c>
    </row>
    <row r="77" spans="1:8" ht="16.5">
      <c r="A77" s="23" t="s">
        <v>179</v>
      </c>
      <c r="B77" s="23"/>
      <c r="C77" s="44"/>
      <c r="D77" s="44">
        <v>0</v>
      </c>
      <c r="E77" s="44">
        <v>0</v>
      </c>
      <c r="F77" s="58">
        <v>0</v>
      </c>
      <c r="G77" s="58">
        <v>0</v>
      </c>
      <c r="H77" s="58">
        <v>0</v>
      </c>
    </row>
    <row r="78" spans="1:8" ht="16.5">
      <c r="A78" s="23" t="s">
        <v>210</v>
      </c>
      <c r="B78" s="23"/>
      <c r="C78" s="44"/>
      <c r="D78" s="44">
        <v>0</v>
      </c>
      <c r="E78" s="44">
        <v>0</v>
      </c>
      <c r="F78" s="58">
        <v>0</v>
      </c>
      <c r="G78" s="58">
        <v>0</v>
      </c>
      <c r="H78" s="58">
        <v>0</v>
      </c>
    </row>
    <row r="79" spans="1:8" ht="16.5">
      <c r="A79" s="23" t="s">
        <v>191</v>
      </c>
      <c r="B79" s="23"/>
      <c r="C79" s="44"/>
      <c r="D79" s="44">
        <v>0</v>
      </c>
      <c r="E79" s="44">
        <v>0</v>
      </c>
      <c r="F79" s="58">
        <v>0</v>
      </c>
      <c r="G79" s="58">
        <v>0</v>
      </c>
      <c r="H79" s="58">
        <v>0</v>
      </c>
    </row>
    <row r="80" spans="1:8" ht="16.5">
      <c r="A80" s="23" t="s">
        <v>192</v>
      </c>
      <c r="B80" s="23"/>
      <c r="C80" s="44"/>
      <c r="D80" s="44">
        <v>0</v>
      </c>
      <c r="E80" s="44">
        <v>0</v>
      </c>
      <c r="F80" s="58">
        <v>0</v>
      </c>
      <c r="G80" s="58">
        <v>0</v>
      </c>
      <c r="H80" s="58">
        <v>0</v>
      </c>
    </row>
    <row r="81" spans="1:8" ht="17.25" thickBot="1">
      <c r="A81" s="23" t="s">
        <v>177</v>
      </c>
      <c r="B81" s="23"/>
      <c r="C81" s="44">
        <v>-599</v>
      </c>
      <c r="D81" s="44">
        <v>-513</v>
      </c>
      <c r="E81" s="44">
        <v>0</v>
      </c>
      <c r="F81" s="58">
        <v>0</v>
      </c>
      <c r="G81" s="58">
        <v>-323</v>
      </c>
      <c r="H81" s="58">
        <v>0</v>
      </c>
    </row>
    <row r="82" spans="1:8" s="97" customFormat="1" ht="17.25" thickBot="1">
      <c r="A82" s="87" t="s">
        <v>180</v>
      </c>
      <c r="B82" s="88"/>
      <c r="C82" s="98">
        <f aca="true" t="shared" si="2" ref="C82:H82">SUM(C64:C81)</f>
        <v>-4124327</v>
      </c>
      <c r="D82" s="98">
        <f t="shared" si="2"/>
        <v>-4966181</v>
      </c>
      <c r="E82" s="98">
        <f t="shared" si="2"/>
        <v>-4632375</v>
      </c>
      <c r="F82" s="102">
        <f t="shared" si="2"/>
        <v>-13829768</v>
      </c>
      <c r="G82" s="102">
        <f t="shared" si="2"/>
        <v>-6746814</v>
      </c>
      <c r="H82" s="102">
        <f t="shared" si="2"/>
        <v>-6445476</v>
      </c>
    </row>
    <row r="83" spans="1:8" ht="15.75">
      <c r="A83" s="24"/>
      <c r="B83" s="24"/>
      <c r="C83" s="44"/>
      <c r="D83" s="44"/>
      <c r="E83" s="44"/>
      <c r="F83" s="58"/>
      <c r="G83" s="58"/>
      <c r="H83" s="58"/>
    </row>
    <row r="84" spans="1:8" ht="16.5">
      <c r="A84" s="37" t="s">
        <v>181</v>
      </c>
      <c r="B84" s="23"/>
      <c r="C84" s="44">
        <v>35200</v>
      </c>
      <c r="D84" s="44">
        <v>-8106</v>
      </c>
      <c r="E84" s="44">
        <v>-4576</v>
      </c>
      <c r="F84" s="58">
        <v>-4931</v>
      </c>
      <c r="G84" s="58">
        <v>625</v>
      </c>
      <c r="H84" s="58">
        <v>-3484</v>
      </c>
    </row>
    <row r="85" spans="1:8" ht="15.75">
      <c r="A85" s="24"/>
      <c r="B85" s="24"/>
      <c r="C85" s="44"/>
      <c r="D85" s="44"/>
      <c r="E85" s="44"/>
      <c r="F85" s="58"/>
      <c r="G85" s="58"/>
      <c r="H85" s="58"/>
    </row>
    <row r="86" spans="1:8" ht="16.5">
      <c r="A86" s="37" t="s">
        <v>182</v>
      </c>
      <c r="B86" s="23"/>
      <c r="C86" s="84">
        <v>2285830</v>
      </c>
      <c r="D86" s="84">
        <v>0</v>
      </c>
      <c r="E86" s="84">
        <v>0</v>
      </c>
      <c r="F86" s="59">
        <v>20662</v>
      </c>
      <c r="G86" s="59">
        <v>0</v>
      </c>
      <c r="H86" s="59">
        <v>0</v>
      </c>
    </row>
    <row r="87" spans="1:8" ht="15.75">
      <c r="A87" s="24"/>
      <c r="B87" s="24"/>
      <c r="C87" s="44"/>
      <c r="D87" s="44"/>
      <c r="E87" s="44"/>
      <c r="F87" s="58"/>
      <c r="G87" s="58"/>
      <c r="H87" s="58"/>
    </row>
    <row r="88" spans="1:8" ht="16.5">
      <c r="A88" s="37" t="s">
        <v>211</v>
      </c>
      <c r="B88" s="23"/>
      <c r="C88" s="44">
        <f aca="true" t="shared" si="3" ref="C88:H88">SUM(C44,C61,C82,C84,C86)</f>
        <v>1673657</v>
      </c>
      <c r="D88" s="44">
        <f t="shared" si="3"/>
        <v>3821663</v>
      </c>
      <c r="E88" s="44">
        <f t="shared" si="3"/>
        <v>-120631</v>
      </c>
      <c r="F88" s="58">
        <f t="shared" si="3"/>
        <v>-249878</v>
      </c>
      <c r="G88" s="58">
        <f t="shared" si="3"/>
        <v>2859017</v>
      </c>
      <c r="H88" s="58">
        <f t="shared" si="3"/>
        <v>-41005</v>
      </c>
    </row>
    <row r="89" spans="1:8" ht="16.5">
      <c r="A89" s="37" t="s">
        <v>183</v>
      </c>
      <c r="B89" s="23"/>
      <c r="C89" s="84">
        <v>6049330</v>
      </c>
      <c r="D89" s="84">
        <v>6049330</v>
      </c>
      <c r="E89" s="84">
        <v>6049330</v>
      </c>
      <c r="F89" s="59">
        <v>2999036</v>
      </c>
      <c r="G89" s="59">
        <v>2999036</v>
      </c>
      <c r="H89" s="59">
        <v>2999036</v>
      </c>
    </row>
    <row r="90" spans="1:8" ht="15.75">
      <c r="A90" s="24"/>
      <c r="B90" s="24"/>
      <c r="C90" s="44"/>
      <c r="D90" s="44"/>
      <c r="E90" s="44"/>
      <c r="F90" s="58"/>
      <c r="G90" s="58"/>
      <c r="H90" s="58"/>
    </row>
    <row r="91" spans="1:8" ht="16.5">
      <c r="A91" s="37" t="s">
        <v>184</v>
      </c>
      <c r="B91" s="23"/>
      <c r="C91" s="85">
        <f aca="true" t="shared" si="4" ref="C91:H91">SUM(C88:C89)</f>
        <v>7722987</v>
      </c>
      <c r="D91" s="85">
        <f t="shared" si="4"/>
        <v>9870993</v>
      </c>
      <c r="E91" s="85">
        <f t="shared" si="4"/>
        <v>5928699</v>
      </c>
      <c r="F91" s="60">
        <f t="shared" si="4"/>
        <v>2749158</v>
      </c>
      <c r="G91" s="60">
        <f t="shared" si="4"/>
        <v>5858053</v>
      </c>
      <c r="H91" s="60">
        <f t="shared" si="4"/>
        <v>2958031</v>
      </c>
    </row>
  </sheetData>
  <sheetProtection/>
  <mergeCells count="1">
    <mergeCell ref="A7:A8"/>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indexed="43"/>
  </sheetPr>
  <dimension ref="A1:Z91"/>
  <sheetViews>
    <sheetView zoomScalePageLayoutView="0" workbookViewId="0" topLeftCell="A7">
      <pane xSplit="2" ySplit="2" topLeftCell="C87" activePane="bottomRight" state="frozen"/>
      <selection pane="topLeft" activeCell="F61" sqref="F61"/>
      <selection pane="topRight" activeCell="F61" sqref="F61"/>
      <selection pane="bottomLeft" activeCell="F61" sqref="F61"/>
      <selection pane="bottomRight" activeCell="F61" sqref="F61"/>
    </sheetView>
  </sheetViews>
  <sheetFormatPr defaultColWidth="48.75390625" defaultRowHeight="15.75" outlineLevelRow="1" outlineLevelCol="1"/>
  <cols>
    <col min="1" max="1" width="47.125" style="105" bestFit="1" customWidth="1"/>
    <col min="2" max="2" width="2.50390625" style="105" customWidth="1"/>
    <col min="3" max="3" width="18.625" style="81" customWidth="1"/>
    <col min="4" max="4" width="0.37109375" style="105" customWidth="1"/>
    <col min="5" max="5" width="19.25390625" style="81" customWidth="1"/>
    <col min="6" max="7" width="18.625" style="81" customWidth="1"/>
    <col min="8" max="8" width="0.37109375" style="105" customWidth="1"/>
    <col min="9" max="9" width="19.25390625" style="81" customWidth="1"/>
    <col min="10" max="10" width="0.875" style="105" customWidth="1"/>
    <col min="11" max="11" width="19.25390625" style="81" customWidth="1"/>
    <col min="12" max="12" width="18.625" style="69" customWidth="1" outlineLevel="1"/>
    <col min="13" max="13" width="0.37109375" style="105" customWidth="1" outlineLevel="1"/>
    <col min="14" max="14" width="19.25390625" style="69" customWidth="1" outlineLevel="1"/>
    <col min="15" max="15" width="0.6171875" style="103" customWidth="1" outlineLevel="1"/>
    <col min="16" max="16" width="18.625" style="62" customWidth="1" outlineLevel="1"/>
    <col min="17" max="17" width="0.37109375" style="105" customWidth="1" outlineLevel="1"/>
    <col min="18" max="18" width="19.25390625" style="62" customWidth="1" outlineLevel="1"/>
    <col min="19" max="19" width="0.5" style="105" customWidth="1" outlineLevel="1"/>
    <col min="20" max="20" width="18.625" style="104" customWidth="1" outlineLevel="1"/>
    <col min="21" max="21" width="0.5" style="105" customWidth="1" outlineLevel="1"/>
    <col min="22" max="22" width="19.25390625" style="104" customWidth="1" outlineLevel="1"/>
    <col min="23" max="23" width="0.5" style="105" customWidth="1" outlineLevel="1"/>
    <col min="24" max="24" width="16.50390625" style="106" customWidth="1" outlineLevel="1"/>
    <col min="25" max="25" width="0.37109375" style="107" customWidth="1" outlineLevel="1"/>
    <col min="26" max="26" width="18.625" style="106" customWidth="1" outlineLevel="1"/>
    <col min="27" max="27" width="15.125" style="105" customWidth="1" outlineLevel="1"/>
    <col min="28" max="32" width="48.75390625" style="105" customWidth="1" outlineLevel="1"/>
    <col min="33" max="16384" width="48.75390625" style="105" customWidth="1"/>
  </cols>
  <sheetData>
    <row r="1" spans="1:21" ht="16.5" hidden="1" outlineLevel="1">
      <c r="A1" s="35" t="s">
        <v>14</v>
      </c>
      <c r="B1" s="35"/>
      <c r="D1" s="35"/>
      <c r="H1" s="35"/>
      <c r="J1" s="35"/>
      <c r="M1" s="35"/>
      <c r="Q1" s="35"/>
      <c r="S1" s="35"/>
      <c r="U1" s="35"/>
    </row>
    <row r="2" spans="1:21" ht="16.5" hidden="1" outlineLevel="1">
      <c r="A2" s="35" t="s">
        <v>139</v>
      </c>
      <c r="B2" s="35"/>
      <c r="D2" s="35"/>
      <c r="H2" s="35"/>
      <c r="J2" s="35"/>
      <c r="M2" s="35"/>
      <c r="Q2" s="35"/>
      <c r="S2" s="35"/>
      <c r="U2" s="35"/>
    </row>
    <row r="3" spans="1:21" ht="16.5" hidden="1" outlineLevel="1">
      <c r="A3" s="35" t="s">
        <v>277</v>
      </c>
      <c r="B3" s="35"/>
      <c r="D3" s="35"/>
      <c r="H3" s="35"/>
      <c r="J3" s="35"/>
      <c r="M3" s="35"/>
      <c r="Q3" s="35"/>
      <c r="S3" s="35"/>
      <c r="U3" s="35"/>
    </row>
    <row r="4" spans="1:21" ht="16.5" hidden="1" outlineLevel="1">
      <c r="A4" s="35" t="s">
        <v>140</v>
      </c>
      <c r="B4" s="35"/>
      <c r="D4" s="35"/>
      <c r="H4" s="35"/>
      <c r="J4" s="35"/>
      <c r="M4" s="35"/>
      <c r="Q4" s="35"/>
      <c r="S4" s="35"/>
      <c r="U4" s="35"/>
    </row>
    <row r="5" spans="1:21" ht="16.5" hidden="1" outlineLevel="1">
      <c r="A5" s="35" t="s">
        <v>141</v>
      </c>
      <c r="B5" s="35"/>
      <c r="D5" s="35"/>
      <c r="H5" s="35"/>
      <c r="J5" s="35"/>
      <c r="M5" s="35"/>
      <c r="Q5" s="35"/>
      <c r="S5" s="35"/>
      <c r="U5" s="35"/>
    </row>
    <row r="6" spans="1:21" ht="15.75" hidden="1" outlineLevel="1">
      <c r="A6" s="36"/>
      <c r="B6" s="36"/>
      <c r="D6" s="36"/>
      <c r="H6" s="36"/>
      <c r="J6" s="36"/>
      <c r="M6" s="36"/>
      <c r="Q6" s="36"/>
      <c r="S6" s="36"/>
      <c r="U6" s="36"/>
    </row>
    <row r="7" spans="1:26" s="4" customFormat="1" ht="16.5" collapsed="1">
      <c r="A7" s="411"/>
      <c r="B7" s="52"/>
      <c r="C7" s="82" t="s">
        <v>282</v>
      </c>
      <c r="D7" s="52"/>
      <c r="E7" s="82" t="s">
        <v>273</v>
      </c>
      <c r="F7" s="82" t="s">
        <v>286</v>
      </c>
      <c r="G7" s="82" t="s">
        <v>283</v>
      </c>
      <c r="H7" s="52"/>
      <c r="I7" s="82" t="s">
        <v>271</v>
      </c>
      <c r="J7" s="52"/>
      <c r="K7" s="82" t="s">
        <v>269</v>
      </c>
      <c r="L7" s="70" t="s">
        <v>265</v>
      </c>
      <c r="M7" s="52"/>
      <c r="N7" s="70" t="s">
        <v>266</v>
      </c>
      <c r="O7" s="53"/>
      <c r="P7" s="63" t="s">
        <v>267</v>
      </c>
      <c r="Q7" s="52"/>
      <c r="R7" s="63" t="s">
        <v>268</v>
      </c>
      <c r="S7" s="52"/>
      <c r="T7" s="56" t="s">
        <v>269</v>
      </c>
      <c r="U7" s="52"/>
      <c r="V7" s="56" t="s">
        <v>270</v>
      </c>
      <c r="W7" s="418"/>
      <c r="X7" s="54" t="s">
        <v>271</v>
      </c>
      <c r="Y7" s="419"/>
      <c r="Z7" s="54" t="s">
        <v>272</v>
      </c>
    </row>
    <row r="8" spans="1:26" ht="17.25" hidden="1" outlineLevel="1" thickBot="1">
      <c r="A8" s="411"/>
      <c r="B8" s="49"/>
      <c r="C8" s="83"/>
      <c r="D8" s="49"/>
      <c r="E8" s="83"/>
      <c r="F8" s="83"/>
      <c r="G8" s="83"/>
      <c r="H8" s="49"/>
      <c r="I8" s="83"/>
      <c r="J8" s="49"/>
      <c r="K8" s="83"/>
      <c r="L8" s="71"/>
      <c r="M8" s="49"/>
      <c r="N8" s="71"/>
      <c r="O8" s="28"/>
      <c r="P8" s="64"/>
      <c r="Q8" s="49"/>
      <c r="R8" s="64"/>
      <c r="S8" s="49"/>
      <c r="T8" s="57"/>
      <c r="U8" s="49"/>
      <c r="V8" s="57"/>
      <c r="W8" s="418"/>
      <c r="X8" s="51"/>
      <c r="Y8" s="419"/>
      <c r="Z8" s="51"/>
    </row>
    <row r="9" spans="1:26" ht="16.5" collapsed="1">
      <c r="A9" s="23" t="s">
        <v>142</v>
      </c>
      <c r="B9" s="23"/>
      <c r="C9" s="44"/>
      <c r="D9" s="23"/>
      <c r="E9" s="44"/>
      <c r="F9" s="44"/>
      <c r="G9" s="44"/>
      <c r="H9" s="23"/>
      <c r="I9" s="44"/>
      <c r="J9" s="23"/>
      <c r="K9" s="44"/>
      <c r="L9" s="43"/>
      <c r="M9" s="23"/>
      <c r="N9" s="43"/>
      <c r="O9" s="25"/>
      <c r="P9" s="65"/>
      <c r="Q9" s="23"/>
      <c r="R9" s="65"/>
      <c r="S9" s="23"/>
      <c r="T9" s="58"/>
      <c r="U9" s="23"/>
      <c r="V9" s="58"/>
      <c r="W9" s="24"/>
      <c r="X9" s="22"/>
      <c r="Y9" s="26"/>
      <c r="Z9" s="22"/>
    </row>
    <row r="10" spans="1:26" ht="16.5">
      <c r="A10" s="23" t="s">
        <v>143</v>
      </c>
      <c r="B10" s="23"/>
      <c r="C10" s="44" t="e">
        <f>SUMIF('[33]100Q2CF'!$A:$A,A10,'[33]100Q2CF'!$C:$C)</f>
        <v>#VALUE!</v>
      </c>
      <c r="D10" s="23"/>
      <c r="E10" s="44" t="e">
        <f>SUMIF('[33]100Q2CF'!$A:$A,A10,'[33]100Q2CF'!$E:$E)</f>
        <v>#VALUE!</v>
      </c>
      <c r="F10" s="44" t="e">
        <f>SUMIF('[33]100Q2CF'!$A:$A,A10,'[33]100Q2CF'!$G:$G)</f>
        <v>#VALUE!</v>
      </c>
      <c r="G10" s="44" t="e">
        <f>SUMIF('[33]100Q2CF'!$A:$A,A10,'[33]100Q2CF'!$I:$I)</f>
        <v>#VALUE!</v>
      </c>
      <c r="H10" s="23"/>
      <c r="I10" s="44" t="e">
        <f>SUMIF('[33]100Q2CF'!$A:$A,A10,'[33]100Q2CF'!$K:$K)</f>
        <v>#VALUE!</v>
      </c>
      <c r="J10" s="23"/>
      <c r="K10" s="44" t="e">
        <f>SUMIF('[33]100Q2CF'!$A:$A,A10,'[33]100Q2CF'!$M:$M)</f>
        <v>#VALUE!</v>
      </c>
      <c r="L10" s="43" t="e">
        <f>SUMIF('[1]99Q4CF'!$A:$A,A10,'[1]99Q4CF'!$C:$C)</f>
        <v>#VALUE!</v>
      </c>
      <c r="M10" s="23"/>
      <c r="N10" s="43" t="e">
        <f>SUMIF('[1]99Q4CF'!$A:$A,A10,'[1]99Q4CF'!$E:$E)</f>
        <v>#VALUE!</v>
      </c>
      <c r="O10" s="25"/>
      <c r="P10" s="65">
        <v>10634839</v>
      </c>
      <c r="Q10" s="23"/>
      <c r="R10" s="65">
        <v>10373217</v>
      </c>
      <c r="S10" s="23"/>
      <c r="T10" s="58">
        <v>6995717</v>
      </c>
      <c r="U10" s="23"/>
      <c r="V10" s="58">
        <v>6860989</v>
      </c>
      <c r="W10" s="24"/>
      <c r="X10" s="22">
        <v>3619219</v>
      </c>
      <c r="Y10" s="26"/>
      <c r="Z10" s="22">
        <v>3254819</v>
      </c>
    </row>
    <row r="11" spans="1:26" ht="16.5">
      <c r="A11" s="23" t="s">
        <v>144</v>
      </c>
      <c r="B11" s="23"/>
      <c r="C11" s="44" t="e">
        <f>SUMIF('[33]100Q2CF'!$A:$A,A11,'[33]100Q2CF'!$C:$C)</f>
        <v>#VALUE!</v>
      </c>
      <c r="D11" s="23"/>
      <c r="E11" s="44" t="e">
        <f>SUMIF('[33]100Q2CF'!$A:$A,A11,'[33]100Q2CF'!$E:$E)</f>
        <v>#VALUE!</v>
      </c>
      <c r="F11" s="44" t="e">
        <f>SUMIF('[33]100Q2CF'!$A:$A,A11,'[33]100Q2CF'!$G:$G)</f>
        <v>#VALUE!</v>
      </c>
      <c r="G11" s="44" t="e">
        <f>SUMIF('[33]100Q2CF'!$A:$A,A11,'[33]100Q2CF'!$I:$I)</f>
        <v>#VALUE!</v>
      </c>
      <c r="H11" s="23"/>
      <c r="I11" s="44" t="e">
        <f>SUMIF('[33]100Q2CF'!$A:$A,A11,'[33]100Q2CF'!$K:$K)</f>
        <v>#VALUE!</v>
      </c>
      <c r="J11" s="23"/>
      <c r="K11" s="44" t="e">
        <f>SUMIF('[33]100Q2CF'!$A:$A,A11,'[33]100Q2CF'!$M:$M)</f>
        <v>#VALUE!</v>
      </c>
      <c r="L11" s="43"/>
      <c r="M11" s="23"/>
      <c r="N11" s="43" t="e">
        <f>SUMIF('[1]99Q4CF'!$A:$A,A11,'[1]99Q4CF'!$E:$E)</f>
        <v>#VALUE!</v>
      </c>
      <c r="O11" s="25"/>
      <c r="P11" s="65"/>
      <c r="Q11" s="23"/>
      <c r="R11" s="65"/>
      <c r="S11" s="23"/>
      <c r="T11" s="58"/>
      <c r="U11" s="23"/>
      <c r="V11" s="58"/>
      <c r="W11" s="24"/>
      <c r="X11" s="22"/>
      <c r="Y11" s="26"/>
      <c r="Z11" s="22"/>
    </row>
    <row r="12" spans="1:26" ht="16.5">
      <c r="A12" s="23" t="s">
        <v>145</v>
      </c>
      <c r="B12" s="23"/>
      <c r="C12" s="44" t="e">
        <f>SUMIF('[33]100Q2CF'!$A:$A,A12,'[33]100Q2CF'!$C:$C)</f>
        <v>#VALUE!</v>
      </c>
      <c r="D12" s="23"/>
      <c r="E12" s="44" t="e">
        <f>SUMIF('[33]100Q2CF'!$A:$A,A12,'[33]100Q2CF'!$E:$E)</f>
        <v>#VALUE!</v>
      </c>
      <c r="F12" s="44" t="e">
        <f>SUMIF('[33]100Q2CF'!$A:$A,A12,'[33]100Q2CF'!$G:$G)</f>
        <v>#VALUE!</v>
      </c>
      <c r="G12" s="44" t="e">
        <f>SUMIF('[33]100Q2CF'!$A:$A,A12,'[33]100Q2CF'!$I:$I)</f>
        <v>#VALUE!</v>
      </c>
      <c r="H12" s="23"/>
      <c r="I12" s="44" t="e">
        <f>SUMIF('[33]100Q2CF'!$A:$A,A12,'[33]100Q2CF'!$K:$K)</f>
        <v>#VALUE!</v>
      </c>
      <c r="J12" s="23"/>
      <c r="K12" s="44" t="e">
        <f>SUMIF('[33]100Q2CF'!$A:$A,A12,'[33]100Q2CF'!$M:$M)</f>
        <v>#VALUE!</v>
      </c>
      <c r="L12" s="43" t="e">
        <f>SUMIF('[1]99Q4CF'!$A:$A,A12,'[1]99Q4CF'!$C:$C)</f>
        <v>#VALUE!</v>
      </c>
      <c r="M12" s="23"/>
      <c r="N12" s="43" t="e">
        <f>SUMIF('[1]99Q4CF'!$A:$A,A12,'[1]99Q4CF'!$E:$E)</f>
        <v>#VALUE!</v>
      </c>
      <c r="O12" s="25"/>
      <c r="P12" s="65">
        <v>6061255</v>
      </c>
      <c r="Q12" s="23"/>
      <c r="R12" s="65">
        <v>5776098</v>
      </c>
      <c r="S12" s="23"/>
      <c r="T12" s="58">
        <v>4021151</v>
      </c>
      <c r="U12" s="23"/>
      <c r="V12" s="58">
        <v>3831044</v>
      </c>
      <c r="W12" s="24"/>
      <c r="X12" s="22">
        <v>2006526</v>
      </c>
      <c r="Y12" s="26"/>
      <c r="Z12" s="22">
        <v>1910079</v>
      </c>
    </row>
    <row r="13" spans="1:26" ht="16.5">
      <c r="A13" s="23" t="s">
        <v>146</v>
      </c>
      <c r="B13" s="23"/>
      <c r="C13" s="44" t="e">
        <f>SUMIF('[33]100Q2CF'!$A:$A,A13,'[33]100Q2CF'!$C:$C)</f>
        <v>#VALUE!</v>
      </c>
      <c r="D13" s="23"/>
      <c r="E13" s="44" t="e">
        <f>SUMIF('[33]100Q2CF'!$A:$A,A13,'[33]100Q2CF'!$E:$E)</f>
        <v>#VALUE!</v>
      </c>
      <c r="F13" s="44" t="e">
        <f>SUMIF('[33]100Q2CF'!$A:$A,A13,'[33]100Q2CF'!$G:$G)</f>
        <v>#VALUE!</v>
      </c>
      <c r="G13" s="44" t="e">
        <f>SUMIF('[33]100Q2CF'!$A:$A,A13,'[33]100Q2CF'!$I:$I)</f>
        <v>#VALUE!</v>
      </c>
      <c r="H13" s="23"/>
      <c r="I13" s="44" t="e">
        <f>SUMIF('[33]100Q2CF'!$A:$A,A13,'[33]100Q2CF'!$K:$K)</f>
        <v>#VALUE!</v>
      </c>
      <c r="J13" s="23"/>
      <c r="K13" s="44" t="e">
        <f>SUMIF('[33]100Q2CF'!$A:$A,A13,'[33]100Q2CF'!$M:$M)</f>
        <v>#VALUE!</v>
      </c>
      <c r="L13" s="43" t="e">
        <f>SUMIF('[1]99Q4CF'!$A:$A,A13,'[1]99Q4CF'!$C:$C)</f>
        <v>#VALUE!</v>
      </c>
      <c r="M13" s="23"/>
      <c r="N13" s="43" t="e">
        <f>SUMIF('[1]99Q4CF'!$A:$A,A13,'[1]99Q4CF'!$E:$E)</f>
        <v>#VALUE!</v>
      </c>
      <c r="O13" s="25"/>
      <c r="P13" s="65">
        <v>1306004</v>
      </c>
      <c r="Q13" s="23"/>
      <c r="R13" s="65">
        <v>1332763</v>
      </c>
      <c r="S13" s="23"/>
      <c r="T13" s="58">
        <v>1084275</v>
      </c>
      <c r="U13" s="23"/>
      <c r="V13" s="58">
        <v>865199</v>
      </c>
      <c r="W13" s="24"/>
      <c r="X13" s="22">
        <v>296565</v>
      </c>
      <c r="Y13" s="26"/>
      <c r="Z13" s="22">
        <v>481492</v>
      </c>
    </row>
    <row r="14" spans="1:26" ht="16.5">
      <c r="A14" s="23" t="s">
        <v>147</v>
      </c>
      <c r="B14" s="23"/>
      <c r="C14" s="44" t="e">
        <f>SUMIF('[33]100Q2CF'!$A:$A,A14,'[33]100Q2CF'!$C:$C)</f>
        <v>#VALUE!</v>
      </c>
      <c r="D14" s="23"/>
      <c r="E14" s="44" t="e">
        <f>SUMIF('[33]100Q2CF'!$A:$A,A14,'[33]100Q2CF'!$E:$E)</f>
        <v>#VALUE!</v>
      </c>
      <c r="F14" s="44" t="e">
        <f>SUMIF('[33]100Q2CF'!$A:$A,A14,'[33]100Q2CF'!$G:$G)</f>
        <v>#VALUE!</v>
      </c>
      <c r="G14" s="44" t="e">
        <f>SUMIF('[33]100Q2CF'!$A:$A,A14,'[33]100Q2CF'!$I:$I)</f>
        <v>#VALUE!</v>
      </c>
      <c r="H14" s="23"/>
      <c r="I14" s="44" t="e">
        <f>SUMIF('[33]100Q2CF'!$A:$A,A14,'[33]100Q2CF'!$K:$K)</f>
        <v>#VALUE!</v>
      </c>
      <c r="J14" s="23"/>
      <c r="K14" s="44" t="e">
        <f>SUMIF('[33]100Q2CF'!$A:$A,A14,'[33]100Q2CF'!$M:$M)</f>
        <v>#VALUE!</v>
      </c>
      <c r="L14" s="43" t="e">
        <f>SUMIF('[1]99Q4CF'!$A:$A,A14,'[1]99Q4CF'!$C:$C)</f>
        <v>#VALUE!</v>
      </c>
      <c r="M14" s="23"/>
      <c r="N14" s="43" t="e">
        <f>SUMIF('[1]99Q4CF'!$A:$A,A14,'[1]99Q4CF'!$E:$E)</f>
        <v>#VALUE!</v>
      </c>
      <c r="O14" s="25"/>
      <c r="P14" s="65">
        <v>821854</v>
      </c>
      <c r="Q14" s="23"/>
      <c r="R14" s="65">
        <v>816989</v>
      </c>
      <c r="S14" s="23"/>
      <c r="T14" s="58">
        <v>548053</v>
      </c>
      <c r="U14" s="23"/>
      <c r="V14" s="58">
        <v>543745</v>
      </c>
      <c r="W14" s="24"/>
      <c r="X14" s="22">
        <v>275024</v>
      </c>
      <c r="Y14" s="26"/>
      <c r="Z14" s="22">
        <v>268988</v>
      </c>
    </row>
    <row r="15" spans="1:26" ht="16.5">
      <c r="A15" s="23" t="s">
        <v>148</v>
      </c>
      <c r="B15" s="23"/>
      <c r="C15" s="44" t="e">
        <f>SUMIF('[33]100Q2CF'!$A:$A,A15,'[33]100Q2CF'!$C:$C)</f>
        <v>#VALUE!</v>
      </c>
      <c r="D15" s="23"/>
      <c r="E15" s="44" t="e">
        <f>SUMIF('[33]100Q2CF'!$A:$A,A15,'[33]100Q2CF'!$E:$E)</f>
        <v>#VALUE!</v>
      </c>
      <c r="F15" s="44" t="e">
        <f>SUMIF('[33]100Q2CF'!$A:$A,A15,'[33]100Q2CF'!$G:$G)</f>
        <v>#VALUE!</v>
      </c>
      <c r="G15" s="44" t="e">
        <f>SUMIF('[33]100Q2CF'!$A:$A,A15,'[33]100Q2CF'!$I:$I)</f>
        <v>#VALUE!</v>
      </c>
      <c r="H15" s="23"/>
      <c r="I15" s="44" t="e">
        <f>SUMIF('[33]100Q2CF'!$A:$A,A15,'[33]100Q2CF'!$K:$K)</f>
        <v>#VALUE!</v>
      </c>
      <c r="J15" s="23"/>
      <c r="K15" s="44" t="e">
        <f>SUMIF('[33]100Q2CF'!$A:$A,A15,'[33]100Q2CF'!$M:$M)</f>
        <v>#VALUE!</v>
      </c>
      <c r="L15" s="43" t="e">
        <f>SUMIF('[1]99Q4CF'!$A:$A,A15,'[1]99Q4CF'!$C:$C)</f>
        <v>#VALUE!</v>
      </c>
      <c r="M15" s="23"/>
      <c r="N15" s="43" t="e">
        <f>SUMIF('[1]99Q4CF'!$A:$A,A15,'[1]99Q4CF'!$E:$E)</f>
        <v>#VALUE!</v>
      </c>
      <c r="O15" s="25"/>
      <c r="P15" s="65">
        <v>486324</v>
      </c>
      <c r="Q15" s="23"/>
      <c r="R15" s="65">
        <v>808054</v>
      </c>
      <c r="S15" s="23"/>
      <c r="T15" s="58">
        <v>372847</v>
      </c>
      <c r="U15" s="23"/>
      <c r="V15" s="58">
        <v>439808</v>
      </c>
      <c r="W15" s="24"/>
      <c r="X15" s="22">
        <v>84541</v>
      </c>
      <c r="Y15" s="26"/>
      <c r="Z15" s="22">
        <v>45924</v>
      </c>
    </row>
    <row r="16" spans="1:26" ht="16.5">
      <c r="A16" s="23" t="s">
        <v>149</v>
      </c>
      <c r="B16" s="23"/>
      <c r="C16" s="44" t="e">
        <f>SUMIF('[33]100Q2CF'!$A:$A,A16,'[33]100Q2CF'!$C:$C)</f>
        <v>#VALUE!</v>
      </c>
      <c r="D16" s="23"/>
      <c r="E16" s="44" t="e">
        <f>SUMIF('[33]100Q2CF'!$A:$A,A16,'[33]100Q2CF'!$E:$E)</f>
        <v>#VALUE!</v>
      </c>
      <c r="F16" s="44" t="e">
        <f>SUMIF('[33]100Q2CF'!$A:$A,A16,'[33]100Q2CF'!$G:$G)</f>
        <v>#VALUE!</v>
      </c>
      <c r="G16" s="44" t="e">
        <f>SUMIF('[33]100Q2CF'!$A:$A,A16,'[33]100Q2CF'!$I:$I)</f>
        <v>#VALUE!</v>
      </c>
      <c r="H16" s="23"/>
      <c r="I16" s="44" t="e">
        <f>SUMIF('[33]100Q2CF'!$A:$A,A16,'[33]100Q2CF'!$K:$K)</f>
        <v>#VALUE!</v>
      </c>
      <c r="J16" s="23"/>
      <c r="K16" s="44" t="e">
        <f>SUMIF('[33]100Q2CF'!$A:$A,A16,'[33]100Q2CF'!$M:$M)</f>
        <v>#VALUE!</v>
      </c>
      <c r="L16" s="43" t="e">
        <f>SUMIF('[1]99Q4CF'!$A:$A,A16,'[1]99Q4CF'!$C:$C)</f>
        <v>#VALUE!</v>
      </c>
      <c r="M16" s="23"/>
      <c r="N16" s="43" t="e">
        <f>SUMIF('[1]99Q4CF'!$A:$A,A16,'[1]99Q4CF'!$E:$E)</f>
        <v>#VALUE!</v>
      </c>
      <c r="O16" s="25"/>
      <c r="P16" s="65">
        <v>346545</v>
      </c>
      <c r="Q16" s="23"/>
      <c r="R16" s="65">
        <v>472341</v>
      </c>
      <c r="S16" s="23"/>
      <c r="T16" s="58">
        <v>224977</v>
      </c>
      <c r="U16" s="23"/>
      <c r="V16" s="58">
        <v>303091</v>
      </c>
      <c r="W16" s="24"/>
      <c r="X16" s="22">
        <v>108668</v>
      </c>
      <c r="Y16" s="26"/>
      <c r="Z16" s="22">
        <v>156836</v>
      </c>
    </row>
    <row r="17" spans="1:26" ht="16.5">
      <c r="A17" s="23" t="s">
        <v>150</v>
      </c>
      <c r="B17" s="23"/>
      <c r="C17" s="44" t="e">
        <f>SUMIF('[33]100Q2CF'!$A:$A,A17,'[33]100Q2CF'!$C:$C)</f>
        <v>#VALUE!</v>
      </c>
      <c r="D17" s="23"/>
      <c r="E17" s="44" t="e">
        <f>SUMIF('[33]100Q2CF'!$A:$A,A17,'[33]100Q2CF'!$E:$E)</f>
        <v>#VALUE!</v>
      </c>
      <c r="F17" s="44" t="e">
        <f>SUMIF('[33]100Q2CF'!$A:$A,A17,'[33]100Q2CF'!$G:$G)</f>
        <v>#VALUE!</v>
      </c>
      <c r="G17" s="44" t="e">
        <f>SUMIF('[33]100Q2CF'!$A:$A,A17,'[33]100Q2CF'!$I:$I)</f>
        <v>#VALUE!</v>
      </c>
      <c r="H17" s="23"/>
      <c r="I17" s="44" t="e">
        <f>SUMIF('[33]100Q2CF'!$A:$A,A17,'[33]100Q2CF'!$K:$K)</f>
        <v>#VALUE!</v>
      </c>
      <c r="J17" s="23"/>
      <c r="K17" s="44" t="e">
        <f>SUMIF('[33]100Q2CF'!$A:$A,A17,'[33]100Q2CF'!$M:$M)</f>
        <v>#VALUE!</v>
      </c>
      <c r="L17" s="43" t="e">
        <f>SUMIF('[1]99Q4CF'!$A:$A,A17,'[1]99Q4CF'!$C:$C)</f>
        <v>#VALUE!</v>
      </c>
      <c r="M17" s="23"/>
      <c r="N17" s="43" t="e">
        <f>SUMIF('[1]99Q4CF'!$A:$A,A17,'[1]99Q4CF'!$E:$E)</f>
        <v>#VALUE!</v>
      </c>
      <c r="O17" s="25"/>
      <c r="P17" s="65"/>
      <c r="Q17" s="23"/>
      <c r="R17" s="65">
        <v>134541</v>
      </c>
      <c r="S17" s="23"/>
      <c r="T17" s="58"/>
      <c r="U17" s="23"/>
      <c r="V17" s="58">
        <v>77000</v>
      </c>
      <c r="W17" s="24"/>
      <c r="X17" s="22">
        <v>0</v>
      </c>
      <c r="Y17" s="26"/>
      <c r="Z17" s="22">
        <v>0</v>
      </c>
    </row>
    <row r="18" spans="1:26" ht="16.5">
      <c r="A18" s="23" t="s">
        <v>185</v>
      </c>
      <c r="B18" s="23"/>
      <c r="C18" s="44" t="e">
        <f>SUMIF('[33]100Q2CF'!$A:$A,A18,'[33]100Q2CF'!$C:$C)</f>
        <v>#VALUE!</v>
      </c>
      <c r="D18" s="23"/>
      <c r="E18" s="44" t="e">
        <f>SUMIF('[33]100Q2CF'!$A:$A,A18,'[33]100Q2CF'!$E:$E)</f>
        <v>#VALUE!</v>
      </c>
      <c r="F18" s="44" t="e">
        <f>SUMIF('[33]100Q2CF'!$A:$A,A18,'[33]100Q2CF'!$G:$G)</f>
        <v>#VALUE!</v>
      </c>
      <c r="G18" s="44" t="e">
        <f>SUMIF('[33]100Q2CF'!$A:$A,A18,'[33]100Q2CF'!$I:$I)</f>
        <v>#VALUE!</v>
      </c>
      <c r="H18" s="23"/>
      <c r="I18" s="44" t="e">
        <f>SUMIF('[33]100Q2CF'!$A:$A,A18,'[33]100Q2CF'!$K:$K)</f>
        <v>#VALUE!</v>
      </c>
      <c r="J18" s="23"/>
      <c r="K18" s="44" t="e">
        <f>SUMIF('[33]100Q2CF'!$A:$A,A18,'[33]100Q2CF'!$M:$M)</f>
        <v>#VALUE!</v>
      </c>
      <c r="L18" s="43" t="e">
        <f>SUMIF('[1]99Q4CF'!$A:$A,A18,'[1]99Q4CF'!$C:$C)</f>
        <v>#VALUE!</v>
      </c>
      <c r="M18" s="23"/>
      <c r="N18" s="43" t="e">
        <f>SUMIF('[1]99Q4CF'!$A:$A,A18,'[1]99Q4CF'!$E:$E)</f>
        <v>#VALUE!</v>
      </c>
      <c r="O18" s="25"/>
      <c r="P18" s="65"/>
      <c r="Q18" s="23"/>
      <c r="R18" s="65"/>
      <c r="S18" s="23"/>
      <c r="T18" s="58"/>
      <c r="U18" s="23"/>
      <c r="V18" s="58">
        <v>0</v>
      </c>
      <c r="W18" s="24"/>
      <c r="X18" s="22">
        <v>0</v>
      </c>
      <c r="Y18" s="26"/>
      <c r="Z18" s="22">
        <v>0</v>
      </c>
    </row>
    <row r="19" spans="1:26" ht="16.5">
      <c r="A19" s="23" t="s">
        <v>218</v>
      </c>
      <c r="B19" s="23"/>
      <c r="C19" s="44" t="e">
        <f>SUMIF('[33]100Q2CF'!$A:$A,A19,'[33]100Q2CF'!$C:$C)</f>
        <v>#VALUE!</v>
      </c>
      <c r="D19" s="23"/>
      <c r="E19" s="44" t="e">
        <f>SUMIF('[33]100Q2CF'!$A:$A,A19,'[33]100Q2CF'!$E:$E)</f>
        <v>#VALUE!</v>
      </c>
      <c r="F19" s="44" t="e">
        <f>SUMIF('[33]100Q2CF'!$A:$A,A19,'[33]100Q2CF'!$G:$G)</f>
        <v>#VALUE!</v>
      </c>
      <c r="G19" s="44" t="e">
        <f>SUMIF('[33]100Q2CF'!$A:$A,A19,'[33]100Q2CF'!$I:$I)</f>
        <v>#VALUE!</v>
      </c>
      <c r="H19" s="23"/>
      <c r="I19" s="44" t="e">
        <f>SUMIF('[33]100Q2CF'!$A:$A,A19,'[33]100Q2CF'!$K:$K)</f>
        <v>#VALUE!</v>
      </c>
      <c r="J19" s="23"/>
      <c r="K19" s="44" t="e">
        <f>SUMIF('[33]100Q2CF'!$A:$A,A19,'[33]100Q2CF'!$M:$M)</f>
        <v>#VALUE!</v>
      </c>
      <c r="L19" s="43" t="e">
        <f>SUMIF('[1]99Q4CF'!$A:$A,A19,'[1]99Q4CF'!$C:$C)</f>
        <v>#VALUE!</v>
      </c>
      <c r="M19" s="23"/>
      <c r="N19" s="43" t="e">
        <f>SUMIF('[1]99Q4CF'!$A:$A,A19,'[1]99Q4CF'!$E:$E)</f>
        <v>#VALUE!</v>
      </c>
      <c r="O19" s="25"/>
      <c r="P19" s="65">
        <v>19612</v>
      </c>
      <c r="Q19" s="23"/>
      <c r="R19" s="65">
        <v>31543</v>
      </c>
      <c r="S19" s="23"/>
      <c r="T19" s="58">
        <v>13860</v>
      </c>
      <c r="U19" s="23"/>
      <c r="V19" s="58">
        <v>25176</v>
      </c>
      <c r="W19" s="24"/>
      <c r="X19" s="22">
        <v>6609</v>
      </c>
      <c r="Y19" s="26"/>
      <c r="Z19" s="22">
        <v>13638</v>
      </c>
    </row>
    <row r="20" spans="1:26" ht="16.5">
      <c r="A20" s="23" t="s">
        <v>151</v>
      </c>
      <c r="B20" s="23"/>
      <c r="C20" s="44" t="e">
        <f>SUMIF('[33]100Q2CF'!$A:$A,A20,'[33]100Q2CF'!$C:$C)</f>
        <v>#VALUE!</v>
      </c>
      <c r="D20" s="23"/>
      <c r="E20" s="44" t="e">
        <f>SUMIF('[33]100Q2CF'!$A:$A,A20,'[33]100Q2CF'!$E:$E)</f>
        <v>#VALUE!</v>
      </c>
      <c r="F20" s="44" t="e">
        <f>SUMIF('[33]100Q2CF'!$A:$A,A20,'[33]100Q2CF'!$G:$G)</f>
        <v>#VALUE!</v>
      </c>
      <c r="G20" s="44" t="e">
        <f>SUMIF('[33]100Q2CF'!$A:$A,A20,'[33]100Q2CF'!$I:$I)</f>
        <v>#VALUE!</v>
      </c>
      <c r="H20" s="23"/>
      <c r="I20" s="44" t="e">
        <f>SUMIF('[33]100Q2CF'!$A:$A,A20,'[33]100Q2CF'!$K:$K)</f>
        <v>#VALUE!</v>
      </c>
      <c r="J20" s="23"/>
      <c r="K20" s="44" t="e">
        <f>SUMIF('[33]100Q2CF'!$A:$A,A20,'[33]100Q2CF'!$M:$M)</f>
        <v>#VALUE!</v>
      </c>
      <c r="L20" s="43" t="e">
        <f>SUMIF('[1]99Q4CF'!$A:$A,A20,'[1]99Q4CF'!$C:$C)</f>
        <v>#VALUE!</v>
      </c>
      <c r="M20" s="23"/>
      <c r="N20" s="43" t="e">
        <f>SUMIF('[1]99Q4CF'!$A:$A,A20,'[1]99Q4CF'!$E:$E)</f>
        <v>#VALUE!</v>
      </c>
      <c r="O20" s="25"/>
      <c r="P20" s="65">
        <v>3229</v>
      </c>
      <c r="Q20" s="23"/>
      <c r="R20" s="65">
        <v>16188</v>
      </c>
      <c r="S20" s="23"/>
      <c r="T20" s="58">
        <v>3229</v>
      </c>
      <c r="U20" s="23"/>
      <c r="V20" s="58">
        <v>16188</v>
      </c>
      <c r="W20" s="24"/>
      <c r="X20" s="22">
        <v>0</v>
      </c>
      <c r="Y20" s="26"/>
      <c r="Z20" s="22">
        <v>0</v>
      </c>
    </row>
    <row r="21" spans="1:26" ht="16.5">
      <c r="A21" s="23" t="s">
        <v>219</v>
      </c>
      <c r="B21" s="23"/>
      <c r="C21" s="44" t="e">
        <f>SUMIF('[33]100Q2CF'!$A:$A,A21,'[33]100Q2CF'!$C:$C)</f>
        <v>#VALUE!</v>
      </c>
      <c r="D21" s="23"/>
      <c r="E21" s="44" t="e">
        <f>SUMIF('[33]100Q2CF'!$A:$A,A21,'[33]100Q2CF'!$E:$E)</f>
        <v>#VALUE!</v>
      </c>
      <c r="F21" s="44" t="e">
        <f>SUMIF('[33]100Q2CF'!$A:$A,A21,'[33]100Q2CF'!$G:$G)</f>
        <v>#VALUE!</v>
      </c>
      <c r="G21" s="44" t="e">
        <f>SUMIF('[33]100Q2CF'!$A:$A,A21,'[33]100Q2CF'!$I:$I)</f>
        <v>#VALUE!</v>
      </c>
      <c r="H21" s="23"/>
      <c r="I21" s="44" t="e">
        <f>SUMIF('[33]100Q2CF'!$A:$A,A21,'[33]100Q2CF'!$K:$K)</f>
        <v>#VALUE!</v>
      </c>
      <c r="J21" s="23"/>
      <c r="K21" s="44" t="e">
        <f>SUMIF('[33]100Q2CF'!$A:$A,A21,'[33]100Q2CF'!$M:$M)</f>
        <v>#VALUE!</v>
      </c>
      <c r="L21" s="43" t="e">
        <f>SUMIF('[1]99Q4CF'!$A:$A,A21,'[1]99Q4CF'!$C:$C)</f>
        <v>#VALUE!</v>
      </c>
      <c r="M21" s="23"/>
      <c r="N21" s="43" t="e">
        <f>SUMIF('[1]99Q4CF'!$A:$A,A21,'[1]99Q4CF'!$E:$E)</f>
        <v>#VALUE!</v>
      </c>
      <c r="O21" s="25"/>
      <c r="P21" s="65">
        <v>9298</v>
      </c>
      <c r="Q21" s="23"/>
      <c r="R21" s="65">
        <v>-8231</v>
      </c>
      <c r="S21" s="23"/>
      <c r="T21" s="58">
        <v>2843</v>
      </c>
      <c r="U21" s="23"/>
      <c r="V21" s="58">
        <v>-9525</v>
      </c>
      <c r="W21" s="24"/>
      <c r="X21" s="22">
        <v>1965</v>
      </c>
      <c r="Y21" s="26"/>
      <c r="Z21" s="22">
        <v>-9585</v>
      </c>
    </row>
    <row r="22" spans="1:26" ht="16.5">
      <c r="A22" s="23" t="s">
        <v>193</v>
      </c>
      <c r="B22" s="23"/>
      <c r="C22" s="44" t="e">
        <f>SUMIF('[33]100Q2CF'!$A:$A,A22,'[33]100Q2CF'!$C:$C)</f>
        <v>#VALUE!</v>
      </c>
      <c r="D22" s="23"/>
      <c r="E22" s="44" t="e">
        <f>SUMIF('[33]100Q2CF'!$A:$A,A22,'[33]100Q2CF'!$E:$E)</f>
        <v>#VALUE!</v>
      </c>
      <c r="F22" s="44" t="e">
        <f>SUMIF('[33]100Q2CF'!$A:$A,A22,'[33]100Q2CF'!$G:$G)</f>
        <v>#VALUE!</v>
      </c>
      <c r="G22" s="44" t="e">
        <f>SUMIF('[33]100Q2CF'!$A:$A,A22,'[33]100Q2CF'!$I:$I)</f>
        <v>#VALUE!</v>
      </c>
      <c r="H22" s="23"/>
      <c r="I22" s="44" t="e">
        <f>SUMIF('[33]100Q2CF'!$A:$A,A22,'[33]100Q2CF'!$K:$K)</f>
        <v>#VALUE!</v>
      </c>
      <c r="J22" s="23"/>
      <c r="K22" s="44" t="e">
        <f>SUMIF('[33]100Q2CF'!$A:$A,A22,'[33]100Q2CF'!$M:$M)</f>
        <v>#VALUE!</v>
      </c>
      <c r="L22" s="43" t="e">
        <f>SUMIF('[1]99Q4CF'!$A:$A,A22,'[1]99Q4CF'!$C:$C)</f>
        <v>#VALUE!</v>
      </c>
      <c r="M22" s="23"/>
      <c r="N22" s="43" t="e">
        <f>SUMIF('[1]99Q4CF'!$A:$A,A22,'[1]99Q4CF'!$E:$E)</f>
        <v>#VALUE!</v>
      </c>
      <c r="O22" s="25"/>
      <c r="P22" s="65">
        <v>2872</v>
      </c>
      <c r="Q22" s="23"/>
      <c r="R22" s="65">
        <v>2718</v>
      </c>
      <c r="S22" s="23"/>
      <c r="T22" s="58">
        <v>971</v>
      </c>
      <c r="U22" s="23"/>
      <c r="V22" s="58">
        <v>1784</v>
      </c>
      <c r="W22" s="24"/>
      <c r="X22" s="22">
        <v>-954</v>
      </c>
      <c r="Y22" s="26"/>
      <c r="Z22" s="22">
        <v>876</v>
      </c>
    </row>
    <row r="23" spans="1:26" ht="16.5">
      <c r="A23" s="23" t="s">
        <v>204</v>
      </c>
      <c r="B23" s="23"/>
      <c r="C23" s="44" t="e">
        <f>SUMIF('[33]100Q2CF'!$A:$A,A23,'[33]100Q2CF'!$C:$C)</f>
        <v>#VALUE!</v>
      </c>
      <c r="D23" s="23"/>
      <c r="E23" s="44" t="e">
        <f>SUMIF('[33]100Q2CF'!$A:$A,A23,'[33]100Q2CF'!$E:$E)</f>
        <v>#VALUE!</v>
      </c>
      <c r="F23" s="44" t="e">
        <f>SUMIF('[33]100Q2CF'!$A:$A,A23,'[33]100Q2CF'!$G:$G)</f>
        <v>#VALUE!</v>
      </c>
      <c r="G23" s="44" t="e">
        <f>SUMIF('[33]100Q2CF'!$A:$A,A23,'[33]100Q2CF'!$I:$I)</f>
        <v>#VALUE!</v>
      </c>
      <c r="H23" s="23"/>
      <c r="I23" s="44" t="e">
        <f>SUMIF('[33]100Q2CF'!$A:$A,A23,'[33]100Q2CF'!$K:$K)</f>
        <v>#VALUE!</v>
      </c>
      <c r="J23" s="23"/>
      <c r="K23" s="44" t="e">
        <f>SUMIF('[33]100Q2CF'!$A:$A,A23,'[33]100Q2CF'!$M:$M)</f>
        <v>#VALUE!</v>
      </c>
      <c r="L23" s="43" t="e">
        <f>SUMIF('[1]99Q4CF'!$A:$A,A23,'[1]99Q4CF'!$C:$C)</f>
        <v>#VALUE!</v>
      </c>
      <c r="M23" s="23"/>
      <c r="N23" s="43" t="e">
        <f>SUMIF('[1]99Q4CF'!$A:$A,A23,'[1]99Q4CF'!$E:$E)</f>
        <v>#VALUE!</v>
      </c>
      <c r="O23" s="25"/>
      <c r="P23" s="65">
        <v>-51499</v>
      </c>
      <c r="Q23" s="23"/>
      <c r="R23" s="65">
        <v>48328</v>
      </c>
      <c r="S23" s="23"/>
      <c r="T23" s="58"/>
      <c r="U23" s="23"/>
      <c r="V23" s="58">
        <v>0</v>
      </c>
      <c r="W23" s="24"/>
      <c r="X23" s="22">
        <v>0</v>
      </c>
      <c r="Y23" s="26"/>
      <c r="Z23" s="22">
        <v>0</v>
      </c>
    </row>
    <row r="24" spans="1:26" ht="16.5">
      <c r="A24" s="23" t="s">
        <v>152</v>
      </c>
      <c r="B24" s="23"/>
      <c r="C24" s="44" t="e">
        <f>SUMIF('[33]100Q2CF'!$A:$A,A24,'[33]100Q2CF'!$C:$C)</f>
        <v>#VALUE!</v>
      </c>
      <c r="D24" s="23"/>
      <c r="E24" s="44" t="e">
        <f>SUMIF('[33]100Q2CF'!$A:$A,A24,'[33]100Q2CF'!$E:$E)</f>
        <v>#VALUE!</v>
      </c>
      <c r="F24" s="44" t="e">
        <f>SUMIF('[33]100Q2CF'!$A:$A,A24,'[33]100Q2CF'!$G:$G)</f>
        <v>#VALUE!</v>
      </c>
      <c r="G24" s="44" t="e">
        <f>SUMIF('[33]100Q2CF'!$A:$A,A24,'[33]100Q2CF'!$I:$I)</f>
        <v>#VALUE!</v>
      </c>
      <c r="H24" s="23"/>
      <c r="I24" s="44" t="e">
        <f>SUMIF('[33]100Q2CF'!$A:$A,A24,'[33]100Q2CF'!$K:$K)</f>
        <v>#VALUE!</v>
      </c>
      <c r="J24" s="23"/>
      <c r="K24" s="44" t="e">
        <f>SUMIF('[33]100Q2CF'!$A:$A,A24,'[33]100Q2CF'!$M:$M)</f>
        <v>#VALUE!</v>
      </c>
      <c r="L24" s="43" t="e">
        <f>SUMIF('[1]99Q4CF'!$A:$A,A24,'[1]99Q4CF'!$C:$C)</f>
        <v>#VALUE!</v>
      </c>
      <c r="M24" s="23"/>
      <c r="N24" s="43" t="e">
        <f>SUMIF('[1]99Q4CF'!$A:$A,A24,'[1]99Q4CF'!$E:$E)</f>
        <v>#VALUE!</v>
      </c>
      <c r="O24" s="25"/>
      <c r="P24" s="65"/>
      <c r="Q24" s="23"/>
      <c r="R24" s="65"/>
      <c r="S24" s="23"/>
      <c r="T24" s="58"/>
      <c r="U24" s="23"/>
      <c r="V24" s="58">
        <v>0</v>
      </c>
      <c r="W24" s="24"/>
      <c r="X24" s="22">
        <v>0</v>
      </c>
      <c r="Y24" s="26"/>
      <c r="Z24" s="22">
        <v>0</v>
      </c>
    </row>
    <row r="25" spans="1:26" ht="16.5">
      <c r="A25" s="23" t="s">
        <v>223</v>
      </c>
      <c r="B25" s="23"/>
      <c r="C25" s="44" t="e">
        <f>SUMIF('[33]100Q2CF'!$A:$A,A25,'[33]100Q2CF'!$C:$C)</f>
        <v>#VALUE!</v>
      </c>
      <c r="D25" s="23"/>
      <c r="E25" s="44" t="e">
        <f>SUMIF('[33]100Q2CF'!$A:$A,A25,'[33]100Q2CF'!$E:$E)</f>
        <v>#VALUE!</v>
      </c>
      <c r="F25" s="44" t="e">
        <f>SUMIF('[33]100Q2CF'!$A:$A,A25,'[33]100Q2CF'!$G:$G)</f>
        <v>#VALUE!</v>
      </c>
      <c r="G25" s="44" t="e">
        <f>SUMIF('[33]100Q2CF'!$A:$A,A25,'[33]100Q2CF'!$I:$I)</f>
        <v>#VALUE!</v>
      </c>
      <c r="H25" s="23"/>
      <c r="I25" s="44" t="e">
        <f>SUMIF('[33]100Q2CF'!$A:$A,A25,'[33]100Q2CF'!$K:$K)</f>
        <v>#VALUE!</v>
      </c>
      <c r="J25" s="23"/>
      <c r="K25" s="44" t="e">
        <f>SUMIF('[33]100Q2CF'!$A:$A,A25,'[33]100Q2CF'!$M:$M)</f>
        <v>#VALUE!</v>
      </c>
      <c r="L25" s="43" t="e">
        <f>SUMIF('[1]99Q4CF'!$A:$A,A25,'[1]99Q4CF'!$C:$C)</f>
        <v>#VALUE!</v>
      </c>
      <c r="M25" s="23"/>
      <c r="N25" s="43" t="e">
        <f>SUMIF('[1]99Q4CF'!$A:$A,A25,'[1]99Q4CF'!$E:$E)</f>
        <v>#VALUE!</v>
      </c>
      <c r="O25" s="25"/>
      <c r="P25" s="65"/>
      <c r="Q25" s="23"/>
      <c r="R25" s="65"/>
      <c r="S25" s="23"/>
      <c r="T25" s="58"/>
      <c r="U25" s="23"/>
      <c r="V25" s="58"/>
      <c r="W25" s="24"/>
      <c r="X25" s="22"/>
      <c r="Y25" s="26"/>
      <c r="Z25" s="22"/>
    </row>
    <row r="26" spans="1:26" ht="16.5">
      <c r="A26" s="23" t="s">
        <v>97</v>
      </c>
      <c r="B26" s="23"/>
      <c r="C26" s="44" t="e">
        <f>SUMIF('[33]100Q2CF'!$A:$A,A26,'[33]100Q2CF'!$C:$C)</f>
        <v>#VALUE!</v>
      </c>
      <c r="D26" s="23"/>
      <c r="E26" s="44" t="e">
        <f>SUMIF('[33]100Q2CF'!$A:$A,A26,'[33]100Q2CF'!$E:$E)</f>
        <v>#VALUE!</v>
      </c>
      <c r="F26" s="44" t="e">
        <f>SUMIF('[33]100Q2CF'!$A:$A,A26,'[33]100Q2CF'!$G:$G)</f>
        <v>#VALUE!</v>
      </c>
      <c r="G26" s="44" t="e">
        <f>SUMIF('[33]100Q2CF'!$A:$A,A26,'[33]100Q2CF'!$I:$I)</f>
        <v>#VALUE!</v>
      </c>
      <c r="H26" s="23"/>
      <c r="I26" s="44" t="e">
        <f>SUMIF('[33]100Q2CF'!$A:$A,A26,'[33]100Q2CF'!$K:$K)</f>
        <v>#VALUE!</v>
      </c>
      <c r="J26" s="23"/>
      <c r="K26" s="44" t="e">
        <f>SUMIF('[33]100Q2CF'!$A:$A,A26,'[33]100Q2CF'!$M:$M)</f>
        <v>#VALUE!</v>
      </c>
      <c r="L26" s="43" t="e">
        <f>SUMIF('[1]99Q4CF'!$A:$A,A26,'[1]99Q4CF'!$C:$C)</f>
        <v>#VALUE!</v>
      </c>
      <c r="M26" s="23"/>
      <c r="N26" s="43" t="e">
        <f>SUMIF('[1]99Q4CF'!$A:$A,A26,'[1]99Q4CF'!$E:$E)</f>
        <v>#VALUE!</v>
      </c>
      <c r="O26" s="25"/>
      <c r="P26" s="65">
        <v>4375</v>
      </c>
      <c r="Q26" s="23"/>
      <c r="R26" s="65">
        <v>12536</v>
      </c>
      <c r="S26" s="23"/>
      <c r="T26" s="58">
        <v>3249</v>
      </c>
      <c r="U26" s="23"/>
      <c r="V26" s="58">
        <v>9782</v>
      </c>
      <c r="W26" s="24"/>
      <c r="X26" s="22">
        <v>3249</v>
      </c>
      <c r="Y26" s="26"/>
      <c r="Z26" s="22">
        <v>6782</v>
      </c>
    </row>
    <row r="27" spans="1:26" ht="16.5">
      <c r="A27" s="23" t="s">
        <v>153</v>
      </c>
      <c r="B27" s="23"/>
      <c r="C27" s="44" t="e">
        <f>SUMIF('[33]100Q2CF'!$A:$A,A27,'[33]100Q2CF'!$C:$C)</f>
        <v>#VALUE!</v>
      </c>
      <c r="D27" s="23"/>
      <c r="E27" s="44" t="e">
        <f>SUMIF('[33]100Q2CF'!$A:$A,A27,'[33]100Q2CF'!$E:$E)</f>
        <v>#VALUE!</v>
      </c>
      <c r="F27" s="44" t="e">
        <f>SUMIF('[33]100Q2CF'!$A:$A,A27,'[33]100Q2CF'!$G:$G)</f>
        <v>#VALUE!</v>
      </c>
      <c r="G27" s="44" t="e">
        <f>SUMIF('[33]100Q2CF'!$A:$A,A27,'[33]100Q2CF'!$I:$I)</f>
        <v>#VALUE!</v>
      </c>
      <c r="H27" s="23"/>
      <c r="I27" s="44" t="e">
        <f>SUMIF('[33]100Q2CF'!$A:$A,A27,'[33]100Q2CF'!$K:$K)</f>
        <v>#VALUE!</v>
      </c>
      <c r="J27" s="23"/>
      <c r="K27" s="44" t="e">
        <f>SUMIF('[33]100Q2CF'!$A:$A,A27,'[33]100Q2CF'!$M:$M)</f>
        <v>#VALUE!</v>
      </c>
      <c r="L27" s="43" t="e">
        <f>SUMIF('[1]99Q4CF'!$A:$A,A27,'[1]99Q4CF'!$C:$C)</f>
        <v>#VALUE!</v>
      </c>
      <c r="M27" s="23"/>
      <c r="N27" s="43" t="e">
        <f>SUMIF('[1]99Q4CF'!$A:$A,A27,'[1]99Q4CF'!$E:$E)</f>
        <v>#VALUE!</v>
      </c>
      <c r="O27" s="25"/>
      <c r="P27" s="65"/>
      <c r="Q27" s="23"/>
      <c r="R27" s="65"/>
      <c r="S27" s="23"/>
      <c r="T27" s="58"/>
      <c r="U27" s="23"/>
      <c r="V27" s="58">
        <v>0</v>
      </c>
      <c r="W27" s="24"/>
      <c r="X27" s="22"/>
      <c r="Y27" s="26"/>
      <c r="Z27" s="22"/>
    </row>
    <row r="28" spans="1:26" ht="16.5">
      <c r="A28" s="23" t="s">
        <v>278</v>
      </c>
      <c r="B28" s="23"/>
      <c r="C28" s="44" t="e">
        <f>SUMIF('[33]100Q2CF'!$A:$A,A28,'[33]100Q2CF'!$C:$C)</f>
        <v>#VALUE!</v>
      </c>
      <c r="D28" s="23"/>
      <c r="E28" s="44" t="e">
        <f>SUMIF('[33]100Q2CF'!$A:$A,A28,'[33]100Q2CF'!$E:$E)</f>
        <v>#VALUE!</v>
      </c>
      <c r="F28" s="44" t="e">
        <f>SUMIF('[33]100Q2CF'!$A:$A,A28,'[33]100Q2CF'!$G:$G)</f>
        <v>#VALUE!</v>
      </c>
      <c r="G28" s="44" t="e">
        <f>SUMIF('[33]100Q2CF'!$A:$A,A28,'[33]100Q2CF'!$I:$I)</f>
        <v>#VALUE!</v>
      </c>
      <c r="H28" s="23"/>
      <c r="I28" s="44" t="e">
        <f>SUMIF('[33]100Q2CF'!$A:$A,A28,'[33]100Q2CF'!$K:$K)</f>
        <v>#VALUE!</v>
      </c>
      <c r="J28" s="23"/>
      <c r="K28" s="44" t="e">
        <f>SUMIF('[33]100Q2CF'!$A:$A,A28,'[33]100Q2CF'!$M:$M)</f>
        <v>#VALUE!</v>
      </c>
      <c r="L28" s="43" t="e">
        <f>SUMIF('[1]99Q4CF'!$A:$A,A28,'[1]99Q4CF'!$C:$C)</f>
        <v>#VALUE!</v>
      </c>
      <c r="M28" s="23"/>
      <c r="N28" s="43" t="e">
        <f>SUMIF('[1]99Q4CF'!$A:$A,A28,'[1]99Q4CF'!$E:$E)</f>
        <v>#VALUE!</v>
      </c>
      <c r="O28" s="25"/>
      <c r="P28" s="65">
        <v>-199120</v>
      </c>
      <c r="Q28" s="23"/>
      <c r="R28" s="65">
        <v>0</v>
      </c>
      <c r="S28" s="23"/>
      <c r="T28" s="58"/>
      <c r="U28" s="23"/>
      <c r="V28" s="58">
        <v>0</v>
      </c>
      <c r="W28" s="24"/>
      <c r="X28" s="22">
        <v>0</v>
      </c>
      <c r="Y28" s="26"/>
      <c r="Z28" s="22">
        <v>-9990</v>
      </c>
    </row>
    <row r="29" spans="1:26" ht="16.5">
      <c r="A29" s="23" t="s">
        <v>33</v>
      </c>
      <c r="B29" s="23"/>
      <c r="C29" s="44" t="e">
        <f>SUMIF('[33]100Q2CF'!$A:$A,A29,'[33]100Q2CF'!$C:$C)</f>
        <v>#VALUE!</v>
      </c>
      <c r="D29" s="23"/>
      <c r="E29" s="44" t="e">
        <f>SUMIF('[33]100Q2CF'!$A:$A,A29,'[33]100Q2CF'!$E:$E)</f>
        <v>#VALUE!</v>
      </c>
      <c r="F29" s="44" t="e">
        <f>SUMIF('[33]100Q2CF'!$A:$A,A29,'[33]100Q2CF'!$G:$G)</f>
        <v>#VALUE!</v>
      </c>
      <c r="G29" s="44" t="e">
        <f>SUMIF('[33]100Q2CF'!$A:$A,A29,'[33]100Q2CF'!$I:$I)</f>
        <v>#VALUE!</v>
      </c>
      <c r="H29" s="23"/>
      <c r="I29" s="44" t="e">
        <f>SUMIF('[33]100Q2CF'!$A:$A,A29,'[33]100Q2CF'!$K:$K)</f>
        <v>#VALUE!</v>
      </c>
      <c r="J29" s="23"/>
      <c r="K29" s="44" t="e">
        <f>SUMIF('[33]100Q2CF'!$A:$A,A29,'[33]100Q2CF'!$M:$M)</f>
        <v>#VALUE!</v>
      </c>
      <c r="L29" s="43" t="e">
        <f>SUMIF('[1]99Q4CF'!$A:$A,A29,'[1]99Q4CF'!$C:$C)</f>
        <v>#VALUE!</v>
      </c>
      <c r="M29" s="23"/>
      <c r="N29" s="43" t="e">
        <f>SUMIF('[1]99Q4CF'!$A:$A,A29,'[1]99Q4CF'!$E:$E)</f>
        <v>#VALUE!</v>
      </c>
      <c r="O29" s="25"/>
      <c r="P29" s="65">
        <v>17103</v>
      </c>
      <c r="Q29" s="23"/>
      <c r="R29" s="65">
        <v>27012</v>
      </c>
      <c r="S29" s="23"/>
      <c r="T29" s="58">
        <v>5963</v>
      </c>
      <c r="U29" s="23"/>
      <c r="V29" s="58">
        <v>31926</v>
      </c>
      <c r="W29" s="24"/>
      <c r="X29" s="22">
        <v>12122</v>
      </c>
      <c r="Y29" s="26"/>
      <c r="Z29" s="22">
        <v>18801</v>
      </c>
    </row>
    <row r="30" spans="1:26" ht="16.5">
      <c r="A30" s="23" t="s">
        <v>220</v>
      </c>
      <c r="B30" s="23"/>
      <c r="C30" s="44" t="e">
        <f>SUMIF('[33]100Q2CF'!$A:$A,A30,'[33]100Q2CF'!$C:$C)</f>
        <v>#VALUE!</v>
      </c>
      <c r="D30" s="23"/>
      <c r="E30" s="44" t="e">
        <f>SUMIF('[33]100Q2CF'!$A:$A,A30,'[33]100Q2CF'!$E:$E)</f>
        <v>#VALUE!</v>
      </c>
      <c r="F30" s="44" t="e">
        <f>SUMIF('[33]100Q2CF'!$A:$A,A30,'[33]100Q2CF'!$G:$G)</f>
        <v>#VALUE!</v>
      </c>
      <c r="G30" s="44" t="e">
        <f>SUMIF('[33]100Q2CF'!$A:$A,A30,'[33]100Q2CF'!$I:$I)</f>
        <v>#VALUE!</v>
      </c>
      <c r="H30" s="23"/>
      <c r="I30" s="44" t="e">
        <f>SUMIF('[33]100Q2CF'!$A:$A,A30,'[33]100Q2CF'!$K:$K)</f>
        <v>#VALUE!</v>
      </c>
      <c r="J30" s="23"/>
      <c r="K30" s="44" t="e">
        <f>SUMIF('[33]100Q2CF'!$A:$A,A30,'[33]100Q2CF'!$M:$M)</f>
        <v>#VALUE!</v>
      </c>
      <c r="L30" s="43" t="e">
        <f>SUMIF('[1]99Q4CF'!$A:$A,A30,'[1]99Q4CF'!$C:$C)</f>
        <v>#VALUE!</v>
      </c>
      <c r="M30" s="23"/>
      <c r="N30" s="43" t="e">
        <f>SUMIF('[1]99Q4CF'!$A:$A,A30,'[1]99Q4CF'!$E:$E)</f>
        <v>#VALUE!</v>
      </c>
      <c r="O30" s="25"/>
      <c r="P30" s="65">
        <v>-155751</v>
      </c>
      <c r="Q30" s="23"/>
      <c r="R30" s="65">
        <v>-1290035</v>
      </c>
      <c r="S30" s="23"/>
      <c r="T30" s="58">
        <v>-248</v>
      </c>
      <c r="U30" s="23"/>
      <c r="V30" s="58">
        <v>-637519</v>
      </c>
      <c r="W30" s="24"/>
      <c r="X30" s="22">
        <v>262926</v>
      </c>
      <c r="Y30" s="26"/>
      <c r="Z30" s="22">
        <v>121853</v>
      </c>
    </row>
    <row r="31" spans="1:26" ht="16.5">
      <c r="A31" s="23" t="s">
        <v>154</v>
      </c>
      <c r="B31" s="23"/>
      <c r="C31" s="44" t="e">
        <f>SUMIF('[33]100Q2CF'!$A:$A,A31,'[33]100Q2CF'!$C:$C)</f>
        <v>#VALUE!</v>
      </c>
      <c r="D31" s="23"/>
      <c r="E31" s="44" t="e">
        <f>SUMIF('[33]100Q2CF'!$A:$A,A31,'[33]100Q2CF'!$E:$E)</f>
        <v>#VALUE!</v>
      </c>
      <c r="F31" s="44" t="e">
        <f>SUMIF('[33]100Q2CF'!$A:$A,A31,'[33]100Q2CF'!$G:$G)</f>
        <v>#VALUE!</v>
      </c>
      <c r="G31" s="44" t="e">
        <f>SUMIF('[33]100Q2CF'!$A:$A,A31,'[33]100Q2CF'!$I:$I)</f>
        <v>#VALUE!</v>
      </c>
      <c r="H31" s="23"/>
      <c r="I31" s="44" t="e">
        <f>SUMIF('[33]100Q2CF'!$A:$A,A31,'[33]100Q2CF'!$K:$K)</f>
        <v>#VALUE!</v>
      </c>
      <c r="J31" s="23"/>
      <c r="K31" s="44" t="e">
        <f>SUMIF('[33]100Q2CF'!$A:$A,A31,'[33]100Q2CF'!$M:$M)</f>
        <v>#VALUE!</v>
      </c>
      <c r="L31" s="43" t="e">
        <f>SUMIF('[1]99Q4CF'!$A:$A,A31,'[1]99Q4CF'!$C:$C)</f>
        <v>#VALUE!</v>
      </c>
      <c r="M31" s="23"/>
      <c r="N31" s="43" t="e">
        <f>SUMIF('[1]99Q4CF'!$A:$A,A31,'[1]99Q4CF'!$E:$E)</f>
        <v>#VALUE!</v>
      </c>
      <c r="O31" s="25"/>
      <c r="P31" s="65">
        <v>-67629</v>
      </c>
      <c r="Q31" s="23"/>
      <c r="R31" s="65">
        <v>16995</v>
      </c>
      <c r="S31" s="23"/>
      <c r="T31" s="58">
        <v>-49905</v>
      </c>
      <c r="U31" s="23"/>
      <c r="V31" s="58">
        <v>16257</v>
      </c>
      <c r="W31" s="24"/>
      <c r="X31" s="22">
        <v>-16839</v>
      </c>
      <c r="Y31" s="26"/>
      <c r="Z31" s="22">
        <v>23329</v>
      </c>
    </row>
    <row r="32" spans="1:26" ht="16.5">
      <c r="A32" s="23" t="s">
        <v>155</v>
      </c>
      <c r="B32" s="23"/>
      <c r="C32" s="44" t="e">
        <f>SUMIF('[33]100Q2CF'!$A:$A,A32,'[33]100Q2CF'!$C:$C)</f>
        <v>#VALUE!</v>
      </c>
      <c r="D32" s="23"/>
      <c r="E32" s="44" t="e">
        <f>SUMIF('[33]100Q2CF'!$A:$A,A32,'[33]100Q2CF'!$E:$E)</f>
        <v>#VALUE!</v>
      </c>
      <c r="F32" s="44" t="e">
        <f>SUMIF('[33]100Q2CF'!$A:$A,A32,'[33]100Q2CF'!$G:$G)</f>
        <v>#VALUE!</v>
      </c>
      <c r="G32" s="44" t="e">
        <f>SUMIF('[33]100Q2CF'!$A:$A,A32,'[33]100Q2CF'!$I:$I)</f>
        <v>#VALUE!</v>
      </c>
      <c r="H32" s="23"/>
      <c r="I32" s="44" t="e">
        <f>SUMIF('[33]100Q2CF'!$A:$A,A32,'[33]100Q2CF'!$K:$K)</f>
        <v>#VALUE!</v>
      </c>
      <c r="J32" s="23"/>
      <c r="K32" s="44" t="e">
        <f>SUMIF('[33]100Q2CF'!$A:$A,A32,'[33]100Q2CF'!$M:$M)</f>
        <v>#VALUE!</v>
      </c>
      <c r="L32" s="43" t="e">
        <f>SUMIF('[1]99Q4CF'!$A:$A,A32,'[1]99Q4CF'!$C:$C)</f>
        <v>#VALUE!</v>
      </c>
      <c r="M32" s="23"/>
      <c r="N32" s="43" t="e">
        <f>SUMIF('[1]99Q4CF'!$A:$A,A32,'[1]99Q4CF'!$E:$E)</f>
        <v>#VALUE!</v>
      </c>
      <c r="O32" s="25"/>
      <c r="P32" s="65">
        <v>-18148</v>
      </c>
      <c r="Q32" s="23"/>
      <c r="R32" s="65">
        <v>32138</v>
      </c>
      <c r="S32" s="23"/>
      <c r="T32" s="58">
        <v>-59546</v>
      </c>
      <c r="U32" s="23"/>
      <c r="V32" s="58">
        <v>8600</v>
      </c>
      <c r="W32" s="24"/>
      <c r="X32" s="22">
        <v>-26014</v>
      </c>
      <c r="Y32" s="26"/>
      <c r="Z32" s="22">
        <v>-25796</v>
      </c>
    </row>
    <row r="33" spans="1:26" ht="16.5">
      <c r="A33" s="23" t="s">
        <v>156</v>
      </c>
      <c r="B33" s="23"/>
      <c r="C33" s="44" t="e">
        <f>SUMIF('[33]100Q2CF'!$A:$A,A33,'[33]100Q2CF'!$C:$C)</f>
        <v>#VALUE!</v>
      </c>
      <c r="D33" s="23"/>
      <c r="E33" s="44" t="e">
        <f>SUMIF('[33]100Q2CF'!$A:$A,A33,'[33]100Q2CF'!$E:$E)</f>
        <v>#VALUE!</v>
      </c>
      <c r="F33" s="44" t="e">
        <f>SUMIF('[33]100Q2CF'!$A:$A,A33,'[33]100Q2CF'!$G:$G)</f>
        <v>#VALUE!</v>
      </c>
      <c r="G33" s="44" t="e">
        <f>SUMIF('[33]100Q2CF'!$A:$A,A33,'[33]100Q2CF'!$I:$I)</f>
        <v>#VALUE!</v>
      </c>
      <c r="H33" s="23"/>
      <c r="I33" s="44" t="e">
        <f>SUMIF('[33]100Q2CF'!$A:$A,A33,'[33]100Q2CF'!$K:$K)</f>
        <v>#VALUE!</v>
      </c>
      <c r="J33" s="23"/>
      <c r="K33" s="44" t="e">
        <f>SUMIF('[33]100Q2CF'!$A:$A,A33,'[33]100Q2CF'!$M:$M)</f>
        <v>#VALUE!</v>
      </c>
      <c r="L33" s="43" t="e">
        <f>SUMIF('[1]99Q4CF'!$A:$A,A33,'[1]99Q4CF'!$C:$C)</f>
        <v>#VALUE!</v>
      </c>
      <c r="M33" s="23"/>
      <c r="N33" s="43" t="e">
        <f>SUMIF('[1]99Q4CF'!$A:$A,A33,'[1]99Q4CF'!$E:$E)</f>
        <v>#VALUE!</v>
      </c>
      <c r="O33" s="25"/>
      <c r="P33" s="65">
        <v>-20156</v>
      </c>
      <c r="Q33" s="23"/>
      <c r="R33" s="65">
        <v>-7736</v>
      </c>
      <c r="S33" s="23"/>
      <c r="T33" s="58">
        <v>-24565</v>
      </c>
      <c r="U33" s="23"/>
      <c r="V33" s="58">
        <v>1443</v>
      </c>
      <c r="W33" s="24"/>
      <c r="X33" s="22">
        <v>-3523</v>
      </c>
      <c r="Y33" s="26"/>
      <c r="Z33" s="22">
        <v>4310</v>
      </c>
    </row>
    <row r="34" spans="1:26" ht="16.5">
      <c r="A34" s="23" t="s">
        <v>157</v>
      </c>
      <c r="B34" s="23"/>
      <c r="C34" s="44" t="e">
        <f>SUMIF('[33]100Q2CF'!$A:$A,A34,'[33]100Q2CF'!$C:$C)</f>
        <v>#VALUE!</v>
      </c>
      <c r="D34" s="23"/>
      <c r="E34" s="44" t="e">
        <f>SUMIF('[33]100Q2CF'!$A:$A,A34,'[33]100Q2CF'!$E:$E)</f>
        <v>#VALUE!</v>
      </c>
      <c r="F34" s="44" t="e">
        <f>SUMIF('[33]100Q2CF'!$A:$A,A34,'[33]100Q2CF'!$G:$G)</f>
        <v>#VALUE!</v>
      </c>
      <c r="G34" s="44" t="e">
        <f>SUMIF('[33]100Q2CF'!$A:$A,A34,'[33]100Q2CF'!$I:$I)</f>
        <v>#VALUE!</v>
      </c>
      <c r="H34" s="23"/>
      <c r="I34" s="44" t="e">
        <f>SUMIF('[33]100Q2CF'!$A:$A,A34,'[33]100Q2CF'!$K:$K)</f>
        <v>#VALUE!</v>
      </c>
      <c r="J34" s="23"/>
      <c r="K34" s="44" t="e">
        <f>SUMIF('[33]100Q2CF'!$A:$A,A34,'[33]100Q2CF'!$M:$M)</f>
        <v>#VALUE!</v>
      </c>
      <c r="L34" s="43" t="e">
        <f>SUMIF('[1]99Q4CF'!$A:$A,A34,'[1]99Q4CF'!$C:$C)</f>
        <v>#VALUE!</v>
      </c>
      <c r="M34" s="23"/>
      <c r="N34" s="43" t="e">
        <f>SUMIF('[1]99Q4CF'!$A:$A,A34,'[1]99Q4CF'!$E:$E)</f>
        <v>#VALUE!</v>
      </c>
      <c r="O34" s="25"/>
      <c r="P34" s="65">
        <v>-502109</v>
      </c>
      <c r="Q34" s="23"/>
      <c r="R34" s="65">
        <v>-31910</v>
      </c>
      <c r="S34" s="23"/>
      <c r="T34" s="58">
        <v>-377342</v>
      </c>
      <c r="U34" s="23"/>
      <c r="V34" s="58">
        <v>82031</v>
      </c>
      <c r="W34" s="24"/>
      <c r="X34" s="22">
        <v>-186482</v>
      </c>
      <c r="Y34" s="26"/>
      <c r="Z34" s="22">
        <v>56225</v>
      </c>
    </row>
    <row r="35" spans="1:26" ht="16.5">
      <c r="A35" s="23" t="s">
        <v>158</v>
      </c>
      <c r="B35" s="23"/>
      <c r="C35" s="44" t="e">
        <f>SUMIF('[33]100Q2CF'!$A:$A,A35,'[33]100Q2CF'!$C:$C)</f>
        <v>#VALUE!</v>
      </c>
      <c r="D35" s="23"/>
      <c r="E35" s="44" t="e">
        <f>SUMIF('[33]100Q2CF'!$A:$A,A35,'[33]100Q2CF'!$E:$E)</f>
        <v>#VALUE!</v>
      </c>
      <c r="F35" s="44" t="e">
        <f>SUMIF('[33]100Q2CF'!$A:$A,A35,'[33]100Q2CF'!$G:$G)</f>
        <v>#VALUE!</v>
      </c>
      <c r="G35" s="44" t="e">
        <f>SUMIF('[33]100Q2CF'!$A:$A,A35,'[33]100Q2CF'!$I:$I)</f>
        <v>#VALUE!</v>
      </c>
      <c r="H35" s="23"/>
      <c r="I35" s="44" t="e">
        <f>SUMIF('[33]100Q2CF'!$A:$A,A35,'[33]100Q2CF'!$K:$K)</f>
        <v>#VALUE!</v>
      </c>
      <c r="J35" s="23"/>
      <c r="K35" s="44" t="e">
        <f>SUMIF('[33]100Q2CF'!$A:$A,A35,'[33]100Q2CF'!$M:$M)</f>
        <v>#VALUE!</v>
      </c>
      <c r="L35" s="43" t="e">
        <f>SUMIF('[1]99Q4CF'!$A:$A,A35,'[1]99Q4CF'!$C:$C)</f>
        <v>#VALUE!</v>
      </c>
      <c r="M35" s="23"/>
      <c r="N35" s="43" t="e">
        <f>SUMIF('[1]99Q4CF'!$A:$A,A35,'[1]99Q4CF'!$E:$E)</f>
        <v>#VALUE!</v>
      </c>
      <c r="O35" s="25"/>
      <c r="P35" s="65">
        <v>-81888</v>
      </c>
      <c r="Q35" s="23"/>
      <c r="R35" s="65">
        <v>56490</v>
      </c>
      <c r="S35" s="23"/>
      <c r="T35" s="58">
        <v>25484</v>
      </c>
      <c r="U35" s="23"/>
      <c r="V35" s="58">
        <v>154029</v>
      </c>
      <c r="W35" s="24"/>
      <c r="X35" s="22">
        <v>-115668</v>
      </c>
      <c r="Y35" s="26"/>
      <c r="Z35" s="22">
        <v>79945</v>
      </c>
    </row>
    <row r="36" spans="1:26" ht="16.5">
      <c r="A36" s="23" t="s">
        <v>50</v>
      </c>
      <c r="B36" s="23"/>
      <c r="C36" s="44" t="e">
        <f>SUMIF('[33]100Q2CF'!$A:$A,A36,'[33]100Q2CF'!$C:$C)</f>
        <v>#VALUE!</v>
      </c>
      <c r="D36" s="23"/>
      <c r="E36" s="44" t="e">
        <f>SUMIF('[33]100Q2CF'!$A:$A,A36,'[33]100Q2CF'!$E:$E)</f>
        <v>#VALUE!</v>
      </c>
      <c r="F36" s="44" t="e">
        <f>SUMIF('[33]100Q2CF'!$A:$A,A36,'[33]100Q2CF'!$G:$G)</f>
        <v>#VALUE!</v>
      </c>
      <c r="G36" s="44" t="e">
        <f>SUMIF('[33]100Q2CF'!$A:$A,A36,'[33]100Q2CF'!$I:$I)</f>
        <v>#VALUE!</v>
      </c>
      <c r="H36" s="23"/>
      <c r="I36" s="44" t="e">
        <f>SUMIF('[33]100Q2CF'!$A:$A,A36,'[33]100Q2CF'!$K:$K)</f>
        <v>#VALUE!</v>
      </c>
      <c r="J36" s="23"/>
      <c r="K36" s="44" t="e">
        <f>SUMIF('[33]100Q2CF'!$A:$A,A36,'[33]100Q2CF'!$M:$M)</f>
        <v>#VALUE!</v>
      </c>
      <c r="L36" s="43" t="e">
        <f>SUMIF('[1]99Q4CF'!$A:$A,A36,'[1]99Q4CF'!$C:$C)</f>
        <v>#VALUE!</v>
      </c>
      <c r="M36" s="23"/>
      <c r="N36" s="43" t="e">
        <f>SUMIF('[1]99Q4CF'!$A:$A,A36,'[1]99Q4CF'!$E:$E)</f>
        <v>#VALUE!</v>
      </c>
      <c r="O36" s="25"/>
      <c r="P36" s="65">
        <v>-4670</v>
      </c>
      <c r="Q36" s="23"/>
      <c r="R36" s="65">
        <v>-2970</v>
      </c>
      <c r="S36" s="23"/>
      <c r="T36" s="58">
        <v>-907</v>
      </c>
      <c r="U36" s="23"/>
      <c r="V36" s="58">
        <v>1991</v>
      </c>
      <c r="W36" s="24"/>
      <c r="X36" s="22">
        <v>-4612</v>
      </c>
      <c r="Y36" s="26"/>
      <c r="Z36" s="22">
        <v>4718</v>
      </c>
    </row>
    <row r="37" spans="1:26" ht="16.5">
      <c r="A37" s="23" t="s">
        <v>31</v>
      </c>
      <c r="B37" s="23"/>
      <c r="C37" s="44" t="e">
        <f>SUMIF('[33]100Q2CF'!$A:$A,A37,'[33]100Q2CF'!$C:$C)</f>
        <v>#VALUE!</v>
      </c>
      <c r="D37" s="23"/>
      <c r="E37" s="44" t="e">
        <f>SUMIF('[33]100Q2CF'!$A:$A,A37,'[33]100Q2CF'!$E:$E)</f>
        <v>#VALUE!</v>
      </c>
      <c r="F37" s="44" t="e">
        <f>SUMIF('[33]100Q2CF'!$A:$A,A37,'[33]100Q2CF'!$G:$G)</f>
        <v>#VALUE!</v>
      </c>
      <c r="G37" s="44" t="e">
        <f>SUMIF('[33]100Q2CF'!$A:$A,A37,'[33]100Q2CF'!$I:$I)</f>
        <v>#VALUE!</v>
      </c>
      <c r="H37" s="23"/>
      <c r="I37" s="44" t="e">
        <f>SUMIF('[33]100Q2CF'!$A:$A,A37,'[33]100Q2CF'!$K:$K)</f>
        <v>#VALUE!</v>
      </c>
      <c r="J37" s="23"/>
      <c r="K37" s="44" t="e">
        <f>SUMIF('[33]100Q2CF'!$A:$A,A37,'[33]100Q2CF'!$M:$M)</f>
        <v>#VALUE!</v>
      </c>
      <c r="L37" s="43" t="e">
        <f>SUMIF('[1]99Q4CF'!$A:$A,A37,'[1]99Q4CF'!$C:$C)</f>
        <v>#VALUE!</v>
      </c>
      <c r="M37" s="23"/>
      <c r="N37" s="43" t="e">
        <f>SUMIF('[1]99Q4CF'!$A:$A,A37,'[1]99Q4CF'!$E:$E)</f>
        <v>#VALUE!</v>
      </c>
      <c r="O37" s="25"/>
      <c r="P37" s="65">
        <v>-46180</v>
      </c>
      <c r="Q37" s="23"/>
      <c r="R37" s="65">
        <v>-67874</v>
      </c>
      <c r="S37" s="23"/>
      <c r="T37" s="58">
        <v>-10097</v>
      </c>
      <c r="U37" s="23"/>
      <c r="V37" s="58">
        <v>-66387</v>
      </c>
      <c r="W37" s="24"/>
      <c r="X37" s="22">
        <v>-160561</v>
      </c>
      <c r="Y37" s="26"/>
      <c r="Z37" s="22">
        <v>-179742</v>
      </c>
    </row>
    <row r="38" spans="1:26" ht="16.5">
      <c r="A38" s="23" t="s">
        <v>159</v>
      </c>
      <c r="B38" s="23"/>
      <c r="C38" s="44" t="e">
        <f>SUMIF('[33]100Q2CF'!$A:$A,A38,'[33]100Q2CF'!$C:$C)</f>
        <v>#VALUE!</v>
      </c>
      <c r="D38" s="23"/>
      <c r="E38" s="44" t="e">
        <f>SUMIF('[33]100Q2CF'!$A:$A,A38,'[33]100Q2CF'!$E:$E)</f>
        <v>#VALUE!</v>
      </c>
      <c r="F38" s="44" t="e">
        <f>SUMIF('[33]100Q2CF'!$A:$A,A38,'[33]100Q2CF'!$G:$G)</f>
        <v>#VALUE!</v>
      </c>
      <c r="G38" s="44" t="e">
        <f>SUMIF('[33]100Q2CF'!$A:$A,A38,'[33]100Q2CF'!$I:$I)</f>
        <v>#VALUE!</v>
      </c>
      <c r="H38" s="23"/>
      <c r="I38" s="44" t="e">
        <f>SUMIF('[33]100Q2CF'!$A:$A,A38,'[33]100Q2CF'!$K:$K)</f>
        <v>#VALUE!</v>
      </c>
      <c r="J38" s="23"/>
      <c r="K38" s="44" t="e">
        <f>SUMIF('[33]100Q2CF'!$A:$A,A38,'[33]100Q2CF'!$M:$M)</f>
        <v>#VALUE!</v>
      </c>
      <c r="L38" s="43" t="e">
        <f>SUMIF('[1]99Q4CF'!$A:$A,A38,'[1]99Q4CF'!$C:$C)</f>
        <v>#VALUE!</v>
      </c>
      <c r="M38" s="23"/>
      <c r="N38" s="43" t="e">
        <f>SUMIF('[1]99Q4CF'!$A:$A,A38,'[1]99Q4CF'!$E:$E)</f>
        <v>#VALUE!</v>
      </c>
      <c r="O38" s="25"/>
      <c r="P38" s="65">
        <v>749174</v>
      </c>
      <c r="Q38" s="23"/>
      <c r="R38" s="65">
        <v>154182</v>
      </c>
      <c r="S38" s="23"/>
      <c r="T38" s="58">
        <v>310591</v>
      </c>
      <c r="U38" s="23"/>
      <c r="V38" s="58">
        <v>82880</v>
      </c>
      <c r="W38" s="24"/>
      <c r="X38" s="22">
        <v>668484</v>
      </c>
      <c r="Y38" s="26"/>
      <c r="Z38" s="22">
        <v>557821</v>
      </c>
    </row>
    <row r="39" spans="1:26" ht="16.5">
      <c r="A39" s="23" t="s">
        <v>160</v>
      </c>
      <c r="B39" s="23"/>
      <c r="C39" s="44" t="e">
        <f>SUMIF('[33]100Q2CF'!$A:$A,A39,'[33]100Q2CF'!$C:$C)</f>
        <v>#VALUE!</v>
      </c>
      <c r="D39" s="23"/>
      <c r="E39" s="44" t="e">
        <f>SUMIF('[33]100Q2CF'!$A:$A,A39,'[33]100Q2CF'!$E:$E)</f>
        <v>#VALUE!</v>
      </c>
      <c r="F39" s="44" t="e">
        <f>SUMIF('[33]100Q2CF'!$A:$A,A39,'[33]100Q2CF'!$G:$G)</f>
        <v>#VALUE!</v>
      </c>
      <c r="G39" s="44" t="e">
        <f>SUMIF('[33]100Q2CF'!$A:$A,A39,'[33]100Q2CF'!$I:$I)</f>
        <v>#VALUE!</v>
      </c>
      <c r="H39" s="23"/>
      <c r="I39" s="44" t="e">
        <f>SUMIF('[33]100Q2CF'!$A:$A,A39,'[33]100Q2CF'!$K:$K)</f>
        <v>#VALUE!</v>
      </c>
      <c r="J39" s="23"/>
      <c r="K39" s="44" t="e">
        <f>SUMIF('[33]100Q2CF'!$A:$A,A39,'[33]100Q2CF'!$M:$M)</f>
        <v>#VALUE!</v>
      </c>
      <c r="L39" s="43" t="e">
        <f>SUMIF('[1]99Q4CF'!$A:$A,A39,'[1]99Q4CF'!$C:$C)</f>
        <v>#VALUE!</v>
      </c>
      <c r="M39" s="23"/>
      <c r="N39" s="43" t="e">
        <f>SUMIF('[1]99Q4CF'!$A:$A,A39,'[1]99Q4CF'!$E:$E)</f>
        <v>#VALUE!</v>
      </c>
      <c r="O39" s="25"/>
      <c r="P39" s="65">
        <v>-1367787</v>
      </c>
      <c r="Q39" s="23"/>
      <c r="R39" s="65">
        <v>-1977380</v>
      </c>
      <c r="S39" s="23"/>
      <c r="T39" s="58">
        <v>-713719</v>
      </c>
      <c r="U39" s="23"/>
      <c r="V39" s="58">
        <v>-598227</v>
      </c>
      <c r="W39" s="24"/>
      <c r="X39" s="22">
        <v>814884</v>
      </c>
      <c r="Y39" s="26"/>
      <c r="Z39" s="22">
        <v>1035316</v>
      </c>
    </row>
    <row r="40" spans="1:26" ht="16.5">
      <c r="A40" s="23" t="s">
        <v>36</v>
      </c>
      <c r="B40" s="23"/>
      <c r="C40" s="44" t="e">
        <f>SUMIF('[33]100Q2CF'!$A:$A,A40,'[33]100Q2CF'!$C:$C)</f>
        <v>#VALUE!</v>
      </c>
      <c r="D40" s="23"/>
      <c r="E40" s="44" t="e">
        <f>SUMIF('[33]100Q2CF'!$A:$A,A40,'[33]100Q2CF'!$E:$E)</f>
        <v>#VALUE!</v>
      </c>
      <c r="F40" s="44" t="e">
        <f>SUMIF('[33]100Q2CF'!$A:$A,A40,'[33]100Q2CF'!$G:$G)</f>
        <v>#VALUE!</v>
      </c>
      <c r="G40" s="44" t="e">
        <f>SUMIF('[33]100Q2CF'!$A:$A,A40,'[33]100Q2CF'!$I:$I)</f>
        <v>#VALUE!</v>
      </c>
      <c r="H40" s="23"/>
      <c r="I40" s="44" t="e">
        <f>SUMIF('[33]100Q2CF'!$A:$A,A40,'[33]100Q2CF'!$K:$K)</f>
        <v>#VALUE!</v>
      </c>
      <c r="J40" s="23"/>
      <c r="K40" s="44" t="e">
        <f>SUMIF('[33]100Q2CF'!$A:$A,A40,'[33]100Q2CF'!$M:$M)</f>
        <v>#VALUE!</v>
      </c>
      <c r="L40" s="43" t="e">
        <f>SUMIF('[1]99Q4CF'!$A:$A,A40,'[1]99Q4CF'!$C:$C)</f>
        <v>#VALUE!</v>
      </c>
      <c r="M40" s="23"/>
      <c r="N40" s="43" t="e">
        <f>SUMIF('[1]99Q4CF'!$A:$A,A40,'[1]99Q4CF'!$E:$E)</f>
        <v>#VALUE!</v>
      </c>
      <c r="O40" s="25"/>
      <c r="P40" s="65">
        <v>-308036</v>
      </c>
      <c r="Q40" s="23"/>
      <c r="R40" s="65">
        <v>-480466</v>
      </c>
      <c r="S40" s="23"/>
      <c r="T40" s="58">
        <v>-208688</v>
      </c>
      <c r="U40" s="23"/>
      <c r="V40" s="58">
        <v>-370218</v>
      </c>
      <c r="W40" s="24"/>
      <c r="X40" s="22">
        <v>-386324</v>
      </c>
      <c r="Y40" s="26"/>
      <c r="Z40" s="22">
        <v>-689199</v>
      </c>
    </row>
    <row r="41" spans="1:26" ht="16.5">
      <c r="A41" s="23" t="s">
        <v>221</v>
      </c>
      <c r="B41" s="23"/>
      <c r="C41" s="44" t="e">
        <f>SUMIF('[33]100Q2CF'!$A:$A,A41,'[33]100Q2CF'!$C:$C)</f>
        <v>#VALUE!</v>
      </c>
      <c r="D41" s="23"/>
      <c r="E41" s="44" t="e">
        <f>SUMIF('[33]100Q2CF'!$A:$A,A41,'[33]100Q2CF'!$E:$E)</f>
        <v>#VALUE!</v>
      </c>
      <c r="F41" s="44" t="e">
        <f>SUMIF('[33]100Q2CF'!$A:$A,A41,'[33]100Q2CF'!$G:$G)</f>
        <v>#VALUE!</v>
      </c>
      <c r="G41" s="44" t="e">
        <f>SUMIF('[33]100Q2CF'!$A:$A,A41,'[33]100Q2CF'!$I:$I)</f>
        <v>#VALUE!</v>
      </c>
      <c r="H41" s="23"/>
      <c r="I41" s="44" t="e">
        <f>SUMIF('[33]100Q2CF'!$A:$A,A41,'[33]100Q2CF'!$K:$K)</f>
        <v>#VALUE!</v>
      </c>
      <c r="J41" s="23"/>
      <c r="K41" s="44" t="e">
        <f>SUMIF('[33]100Q2CF'!$A:$A,A41,'[33]100Q2CF'!$M:$M)</f>
        <v>#VALUE!</v>
      </c>
      <c r="L41" s="43" t="e">
        <f>SUMIF('[1]99Q4CF'!$A:$A,A41,'[1]99Q4CF'!$C:$C)</f>
        <v>#VALUE!</v>
      </c>
      <c r="M41" s="23"/>
      <c r="N41" s="43" t="e">
        <f>SUMIF('[1]99Q4CF'!$A:$A,A41,'[1]99Q4CF'!$E:$E)</f>
        <v>#VALUE!</v>
      </c>
      <c r="O41" s="25"/>
      <c r="P41" s="65">
        <v>-167279</v>
      </c>
      <c r="Q41" s="23"/>
      <c r="R41" s="65">
        <v>-131455</v>
      </c>
      <c r="S41" s="23"/>
      <c r="T41" s="58">
        <v>-23153</v>
      </c>
      <c r="U41" s="23"/>
      <c r="V41" s="58">
        <v>-159767</v>
      </c>
      <c r="W41" s="24"/>
      <c r="X41" s="22">
        <v>-47994</v>
      </c>
      <c r="Y41" s="26"/>
      <c r="Z41" s="22">
        <v>20941</v>
      </c>
    </row>
    <row r="42" spans="1:26" ht="16.5">
      <c r="A42" s="23" t="s">
        <v>161</v>
      </c>
      <c r="B42" s="23"/>
      <c r="C42" s="44" t="e">
        <f>SUMIF('[33]100Q2CF'!$A:$A,A42,'[33]100Q2CF'!$C:$C)</f>
        <v>#VALUE!</v>
      </c>
      <c r="D42" s="23"/>
      <c r="E42" s="44" t="e">
        <f>SUMIF('[33]100Q2CF'!$A:$A,A42,'[33]100Q2CF'!$E:$E)</f>
        <v>#VALUE!</v>
      </c>
      <c r="F42" s="44" t="e">
        <f>SUMIF('[33]100Q2CF'!$A:$A,A42,'[33]100Q2CF'!$G:$G)</f>
        <v>#VALUE!</v>
      </c>
      <c r="G42" s="44" t="e">
        <f>SUMIF('[33]100Q2CF'!$A:$A,A42,'[33]100Q2CF'!$I:$I)</f>
        <v>#VALUE!</v>
      </c>
      <c r="H42" s="23"/>
      <c r="I42" s="44" t="e">
        <f>SUMIF('[33]100Q2CF'!$A:$A,A42,'[33]100Q2CF'!$K:$K)</f>
        <v>#VALUE!</v>
      </c>
      <c r="J42" s="23"/>
      <c r="K42" s="44" t="e">
        <f>SUMIF('[33]100Q2CF'!$A:$A,A42,'[33]100Q2CF'!$M:$M)</f>
        <v>#VALUE!</v>
      </c>
      <c r="L42" s="43" t="e">
        <f>SUMIF('[1]99Q4CF'!$A:$A,A42,'[1]99Q4CF'!$C:$C)</f>
        <v>#VALUE!</v>
      </c>
      <c r="M42" s="23"/>
      <c r="N42" s="43" t="e">
        <f>SUMIF('[1]99Q4CF'!$A:$A,A42,'[1]99Q4CF'!$E:$E)</f>
        <v>#VALUE!</v>
      </c>
      <c r="O42" s="25"/>
      <c r="P42" s="65">
        <v>841643</v>
      </c>
      <c r="Q42" s="23"/>
      <c r="R42" s="65">
        <v>-552887</v>
      </c>
      <c r="S42" s="23"/>
      <c r="T42" s="58">
        <v>463782</v>
      </c>
      <c r="U42" s="23"/>
      <c r="V42" s="58">
        <v>-585490</v>
      </c>
      <c r="W42" s="24"/>
      <c r="X42" s="22">
        <v>679707</v>
      </c>
      <c r="Y42" s="26"/>
      <c r="Z42" s="22">
        <v>-264081</v>
      </c>
    </row>
    <row r="43" spans="1:26" ht="17.25" thickBot="1">
      <c r="A43" s="23" t="s">
        <v>49</v>
      </c>
      <c r="B43" s="23"/>
      <c r="C43" s="84" t="e">
        <f>SUMIF('[33]100Q2CF'!$A:$A,A43,'[33]100Q2CF'!$C:$C)</f>
        <v>#VALUE!</v>
      </c>
      <c r="D43" s="23"/>
      <c r="E43" s="84" t="e">
        <f>SUMIF('[33]100Q2CF'!$A:$A,A43,'[33]100Q2CF'!$E:$E)</f>
        <v>#VALUE!</v>
      </c>
      <c r="F43" s="84" t="e">
        <f>SUMIF('[33]100Q2CF'!$A:$A,A43,'[33]100Q2CF'!$G:$G)</f>
        <v>#VALUE!</v>
      </c>
      <c r="G43" s="84" t="e">
        <f>SUMIF('[33]100Q2CF'!$A:$A,A43,'[33]100Q2CF'!$I:$I)</f>
        <v>#VALUE!</v>
      </c>
      <c r="H43" s="23"/>
      <c r="I43" s="84" t="e">
        <f>SUMIF('[33]100Q2CF'!$A:$A,A43,'[33]100Q2CF'!$K:$K)</f>
        <v>#VALUE!</v>
      </c>
      <c r="J43" s="23"/>
      <c r="K43" s="84" t="e">
        <f>SUMIF('[33]100Q2CF'!$A:$A,A43,'[33]100Q2CF'!$M:$M)</f>
        <v>#VALUE!</v>
      </c>
      <c r="L43" s="72" t="e">
        <f>SUMIF('[1]99Q4CF'!$A:$A,A43,'[1]99Q4CF'!$C:$C)</f>
        <v>#VALUE!</v>
      </c>
      <c r="M43" s="23"/>
      <c r="N43" s="72" t="e">
        <f>SUMIF('[1]99Q4CF'!$A:$A,A43,'[1]99Q4CF'!$E:$E)</f>
        <v>#VALUE!</v>
      </c>
      <c r="O43" s="27"/>
      <c r="P43" s="66">
        <v>46851</v>
      </c>
      <c r="Q43" s="23"/>
      <c r="R43" s="66">
        <v>328576</v>
      </c>
      <c r="S43" s="23"/>
      <c r="T43" s="59">
        <v>-23885</v>
      </c>
      <c r="U43" s="23"/>
      <c r="V43" s="59">
        <v>43470</v>
      </c>
      <c r="W43" s="24"/>
      <c r="X43" s="39">
        <v>11052</v>
      </c>
      <c r="Y43" s="26"/>
      <c r="Z43" s="39">
        <v>39532</v>
      </c>
    </row>
    <row r="44" spans="1:26" s="97" customFormat="1" ht="17.25" thickBot="1">
      <c r="A44" s="87" t="s">
        <v>162</v>
      </c>
      <c r="B44" s="88"/>
      <c r="C44" s="89" t="e">
        <f>SUM(C10:C43)</f>
        <v>#VALUE!</v>
      </c>
      <c r="D44" s="90"/>
      <c r="E44" s="89" t="e">
        <f>SUM(E10:E43)</f>
        <v>#VALUE!</v>
      </c>
      <c r="F44" s="89" t="e">
        <f>SUM(F10:F43)</f>
        <v>#VALUE!</v>
      </c>
      <c r="G44" s="89" t="e">
        <f>SUM(G10:G43)</f>
        <v>#VALUE!</v>
      </c>
      <c r="H44" s="90"/>
      <c r="I44" s="89" t="e">
        <f>SUM(I10:I43)</f>
        <v>#VALUE!</v>
      </c>
      <c r="J44" s="88"/>
      <c r="K44" s="89" t="e">
        <f>SUM(K10:K43)</f>
        <v>#VALUE!</v>
      </c>
      <c r="L44" s="91" t="e">
        <f>SUM(L10:L43)</f>
        <v>#VALUE!</v>
      </c>
      <c r="M44" s="90"/>
      <c r="N44" s="91" t="e">
        <f>SUM(N10:N43)</f>
        <v>#VALUE!</v>
      </c>
      <c r="O44" s="92"/>
      <c r="P44" s="93">
        <f>SUM(P10:P43)</f>
        <v>18360726</v>
      </c>
      <c r="Q44" s="90"/>
      <c r="R44" s="93">
        <f>SUM(R10:R43)</f>
        <v>15889765</v>
      </c>
      <c r="S44" s="90"/>
      <c r="T44" s="94">
        <f>SUM(T10:T43)</f>
        <v>12584937</v>
      </c>
      <c r="U44" s="90"/>
      <c r="V44" s="94">
        <f>SUM(V10:V43)</f>
        <v>10969300</v>
      </c>
      <c r="W44" s="95"/>
      <c r="X44" s="92">
        <f>SUM(X10:X43)</f>
        <v>7902570</v>
      </c>
      <c r="Y44" s="96"/>
      <c r="Z44" s="92">
        <f>SUM(Z10:Z43)</f>
        <v>6923832</v>
      </c>
    </row>
    <row r="45" spans="1:26" ht="15.75">
      <c r="A45" s="24"/>
      <c r="B45" s="24"/>
      <c r="C45" s="44"/>
      <c r="D45" s="24"/>
      <c r="E45" s="44"/>
      <c r="F45" s="44"/>
      <c r="G45" s="44"/>
      <c r="H45" s="24"/>
      <c r="I45" s="44"/>
      <c r="J45" s="24"/>
      <c r="K45" s="44"/>
      <c r="L45" s="43"/>
      <c r="M45" s="24"/>
      <c r="N45" s="43"/>
      <c r="O45" s="25"/>
      <c r="P45" s="65"/>
      <c r="Q45" s="24"/>
      <c r="R45" s="65"/>
      <c r="S45" s="24"/>
      <c r="T45" s="58"/>
      <c r="U45" s="24"/>
      <c r="V45" s="58"/>
      <c r="W45" s="24"/>
      <c r="X45" s="22"/>
      <c r="Y45" s="26"/>
      <c r="Z45" s="22"/>
    </row>
    <row r="46" spans="1:26" ht="16.5">
      <c r="A46" s="23" t="s">
        <v>163</v>
      </c>
      <c r="B46" s="23"/>
      <c r="C46" s="44"/>
      <c r="D46" s="23"/>
      <c r="E46" s="44"/>
      <c r="F46" s="44"/>
      <c r="G46" s="44"/>
      <c r="H46" s="23"/>
      <c r="I46" s="44"/>
      <c r="J46" s="23"/>
      <c r="K46" s="44"/>
      <c r="L46" s="43"/>
      <c r="M46" s="23"/>
      <c r="N46" s="43"/>
      <c r="O46" s="25"/>
      <c r="P46" s="65"/>
      <c r="Q46" s="23"/>
      <c r="R46" s="65"/>
      <c r="S46" s="23"/>
      <c r="T46" s="58"/>
      <c r="U46" s="23"/>
      <c r="V46" s="58"/>
      <c r="W46" s="24"/>
      <c r="X46" s="22"/>
      <c r="Y46" s="26"/>
      <c r="Z46" s="22"/>
    </row>
    <row r="47" spans="1:26" ht="16.5">
      <c r="A47" s="23" t="s">
        <v>164</v>
      </c>
      <c r="B47" s="23"/>
      <c r="C47" s="44" t="e">
        <f>SUMIF('[33]100Q2CF'!$A:$A,A47,'[33]100Q2CF'!$C:$C)</f>
        <v>#VALUE!</v>
      </c>
      <c r="D47" s="23"/>
      <c r="E47" s="44" t="e">
        <f>SUMIF('[33]100Q2CF'!$A:$A,A47,'[33]100Q2CF'!$E:$E)</f>
        <v>#VALUE!</v>
      </c>
      <c r="F47" s="44">
        <v>-2732217</v>
      </c>
      <c r="G47" s="44" t="e">
        <f>SUMIF('[33]100Q2CF'!$A:$A,A47,'[33]100Q2CF'!$I:$I)</f>
        <v>#VALUE!</v>
      </c>
      <c r="H47" s="23"/>
      <c r="I47" s="44" t="e">
        <f>SUMIF('[33]100Q2CF'!$A:$A,A47,'[33]100Q2CF'!$K:$K)</f>
        <v>#VALUE!</v>
      </c>
      <c r="J47" s="23"/>
      <c r="K47" s="44" t="e">
        <f>SUMIF('[33]100Q2CF'!$A:$A,A47,'[33]100Q2CF'!$M:$M)</f>
        <v>#VALUE!</v>
      </c>
      <c r="L47" s="43" t="e">
        <f>SUMIF('[1]99Q4CF'!$A:$A,A47,'[1]99Q4CF'!$C:$C)</f>
        <v>#VALUE!</v>
      </c>
      <c r="M47" s="23"/>
      <c r="N47" s="43" t="e">
        <f>SUMIF('[1]99Q4CF'!$A:$A,A47,'[1]99Q4CF'!$E:$E)</f>
        <v>#VALUE!</v>
      </c>
      <c r="O47" s="25"/>
      <c r="P47" s="65">
        <v>-4791864</v>
      </c>
      <c r="Q47" s="23"/>
      <c r="R47" s="65">
        <v>-4841912</v>
      </c>
      <c r="S47" s="23"/>
      <c r="T47" s="58">
        <v>-2826737</v>
      </c>
      <c r="U47" s="23"/>
      <c r="V47" s="58">
        <v>-3593749</v>
      </c>
      <c r="W47" s="24"/>
      <c r="X47" s="22">
        <v>-1464198</v>
      </c>
      <c r="Y47" s="26"/>
      <c r="Z47" s="22">
        <v>-1498879</v>
      </c>
    </row>
    <row r="48" spans="1:26" ht="16.5">
      <c r="A48" s="23" t="s">
        <v>222</v>
      </c>
      <c r="B48" s="23"/>
      <c r="C48" s="44" t="e">
        <f>SUMIF('[33]100Q2CF'!$A:$A,A48,'[33]100Q2CF'!$C:$C)</f>
        <v>#VALUE!</v>
      </c>
      <c r="D48" s="23"/>
      <c r="E48" s="44" t="e">
        <f>SUMIF('[33]100Q2CF'!$A:$A,A48,'[33]100Q2CF'!$E:$E)</f>
        <v>#VALUE!</v>
      </c>
      <c r="F48" s="44">
        <v>-183142</v>
      </c>
      <c r="G48" s="44" t="e">
        <f>SUMIF('[33]100Q2CF'!$A:$A,A48,'[33]100Q2CF'!$I:$I)</f>
        <v>#VALUE!</v>
      </c>
      <c r="H48" s="23"/>
      <c r="I48" s="44" t="e">
        <f>SUMIF('[33]100Q2CF'!$A:$A,A48,'[33]100Q2CF'!$K:$K)</f>
        <v>#VALUE!</v>
      </c>
      <c r="J48" s="23"/>
      <c r="K48" s="44" t="e">
        <f>SUMIF('[33]100Q2CF'!$A:$A,A48,'[33]100Q2CF'!$M:$M)</f>
        <v>#VALUE!</v>
      </c>
      <c r="L48" s="43" t="e">
        <f>SUMIF('[1]99Q4CF'!$A:$A,A48,'[1]99Q4CF'!$C:$C)</f>
        <v>#VALUE!</v>
      </c>
      <c r="M48" s="23"/>
      <c r="N48" s="43" t="e">
        <f>SUMIF('[1]99Q4CF'!$A:$A,A48,'[1]99Q4CF'!$E:$E)</f>
        <v>#VALUE!</v>
      </c>
      <c r="O48" s="25"/>
      <c r="P48" s="65">
        <v>-67588</v>
      </c>
      <c r="Q48" s="23"/>
      <c r="R48" s="65">
        <v>-180954</v>
      </c>
      <c r="S48" s="23"/>
      <c r="T48" s="58">
        <v>-50537</v>
      </c>
      <c r="U48" s="23"/>
      <c r="V48" s="58">
        <v>-153787</v>
      </c>
      <c r="W48" s="24"/>
      <c r="X48" s="22">
        <v>-19827</v>
      </c>
      <c r="Y48" s="26"/>
      <c r="Z48" s="22">
        <v>-146178</v>
      </c>
    </row>
    <row r="49" spans="1:26" ht="16.5">
      <c r="A49" s="61" t="s">
        <v>215</v>
      </c>
      <c r="B49" s="23"/>
      <c r="C49" s="44" t="e">
        <f>SUMIF('[33]100Q2CF'!$A:$A,A49,'[33]100Q2CF'!$C:$C)</f>
        <v>#VALUE!</v>
      </c>
      <c r="D49" s="23"/>
      <c r="E49" s="44" t="e">
        <f>SUMIF('[33]100Q2CF'!$A:$A,A49,'[33]100Q2CF'!$E:$E)</f>
        <v>#VALUE!</v>
      </c>
      <c r="F49" s="44" t="e">
        <f>SUMIF('[33]100Q2CF'!$A:$A,A49,'[33]100Q2CF'!$G:$G)</f>
        <v>#VALUE!</v>
      </c>
      <c r="G49" s="44" t="e">
        <f>SUMIF('[33]100Q2CF'!$A:$A,A49,'[33]100Q2CF'!$I:$I)</f>
        <v>#VALUE!</v>
      </c>
      <c r="H49" s="23"/>
      <c r="I49" s="44" t="e">
        <f>SUMIF('[33]100Q2CF'!$A:$A,A49,'[33]100Q2CF'!$K:$K)</f>
        <v>#VALUE!</v>
      </c>
      <c r="J49" s="23"/>
      <c r="K49" s="44" t="e">
        <f>SUMIF('[33]100Q2CF'!$A:$A,A49,'[33]100Q2CF'!$M:$M)</f>
        <v>#VALUE!</v>
      </c>
      <c r="L49" s="43" t="e">
        <f>SUMIF('[1]99Q4CF'!$A:$A,A49,'[1]99Q4CF'!$C:$C)</f>
        <v>#VALUE!</v>
      </c>
      <c r="M49" s="23"/>
      <c r="N49" s="43" t="e">
        <f>SUMIF('[1]99Q4CF'!$A:$A,A49,'[1]99Q4CF'!$E:$E)</f>
        <v>#VALUE!</v>
      </c>
      <c r="O49" s="25"/>
      <c r="P49" s="65">
        <v>238541</v>
      </c>
      <c r="Q49" s="23"/>
      <c r="R49" s="65">
        <v>0</v>
      </c>
      <c r="S49" s="23"/>
      <c r="T49" s="58"/>
      <c r="U49" s="23"/>
      <c r="V49" s="58">
        <v>0</v>
      </c>
      <c r="W49" s="24"/>
      <c r="X49" s="22"/>
      <c r="Y49" s="26"/>
      <c r="Z49" s="22">
        <v>0</v>
      </c>
    </row>
    <row r="50" spans="1:26" ht="16.5">
      <c r="A50" s="23" t="s">
        <v>165</v>
      </c>
      <c r="B50" s="23"/>
      <c r="C50" s="44" t="e">
        <f>SUMIF('[33]100Q2CF'!$A:$A,A50,'[33]100Q2CF'!$C:$C)</f>
        <v>#VALUE!</v>
      </c>
      <c r="D50" s="23"/>
      <c r="E50" s="44" t="e">
        <f>SUMIF('[33]100Q2CF'!$A:$A,A50,'[33]100Q2CF'!$E:$E)</f>
        <v>#VALUE!</v>
      </c>
      <c r="F50" s="44" t="e">
        <f>SUMIF('[33]100Q2CF'!$A:$A,A50,'[33]100Q2CF'!$G:$G)</f>
        <v>#VALUE!</v>
      </c>
      <c r="G50" s="44" t="e">
        <f>SUMIF('[33]100Q2CF'!$A:$A,A50,'[33]100Q2CF'!$I:$I)</f>
        <v>#VALUE!</v>
      </c>
      <c r="H50" s="23"/>
      <c r="I50" s="44" t="e">
        <f>SUMIF('[33]100Q2CF'!$A:$A,A50,'[33]100Q2CF'!$K:$K)</f>
        <v>#VALUE!</v>
      </c>
      <c r="J50" s="23"/>
      <c r="K50" s="44" t="e">
        <f>SUMIF('[33]100Q2CF'!$A:$A,A50,'[33]100Q2CF'!$M:$M)</f>
        <v>#VALUE!</v>
      </c>
      <c r="L50" s="43" t="e">
        <f>SUMIF('[1]99Q4CF'!$A:$A,A50,'[1]99Q4CF'!$C:$C)</f>
        <v>#VALUE!</v>
      </c>
      <c r="M50" s="23"/>
      <c r="N50" s="43" t="e">
        <f>SUMIF('[1]99Q4CF'!$A:$A,A50,'[1]99Q4CF'!$E:$E)</f>
        <v>#VALUE!</v>
      </c>
      <c r="O50" s="25"/>
      <c r="P50" s="65">
        <v>-10800</v>
      </c>
      <c r="Q50" s="23"/>
      <c r="R50" s="65">
        <v>-11066</v>
      </c>
      <c r="S50" s="23"/>
      <c r="T50" s="58"/>
      <c r="U50" s="23"/>
      <c r="V50" s="58">
        <v>-11066</v>
      </c>
      <c r="W50" s="24"/>
      <c r="X50" s="22"/>
      <c r="Y50" s="26"/>
      <c r="Z50" s="22">
        <v>-11066</v>
      </c>
    </row>
    <row r="51" spans="1:26" ht="16.5">
      <c r="A51" s="23" t="s">
        <v>186</v>
      </c>
      <c r="B51" s="23"/>
      <c r="C51" s="44" t="e">
        <f>SUMIF('[33]100Q2CF'!$A:$A,A51,'[33]100Q2CF'!$C:$C)</f>
        <v>#VALUE!</v>
      </c>
      <c r="D51" s="23"/>
      <c r="E51" s="44" t="e">
        <f>SUMIF('[33]100Q2CF'!$A:$A,A51,'[33]100Q2CF'!$E:$E)</f>
        <v>#VALUE!</v>
      </c>
      <c r="F51" s="44" t="e">
        <f>SUMIF('[33]100Q2CF'!$A:$A,A51,'[33]100Q2CF'!$G:$G)</f>
        <v>#VALUE!</v>
      </c>
      <c r="G51" s="44" t="e">
        <f>SUMIF('[33]100Q2CF'!$A:$A,A51,'[33]100Q2CF'!$I:$I)</f>
        <v>#VALUE!</v>
      </c>
      <c r="H51" s="23"/>
      <c r="I51" s="44" t="e">
        <f>SUMIF('[33]100Q2CF'!$A:$A,A51,'[33]100Q2CF'!$K:$K)</f>
        <v>#VALUE!</v>
      </c>
      <c r="J51" s="23"/>
      <c r="K51" s="44" t="e">
        <f>SUMIF('[33]100Q2CF'!$A:$A,A51,'[33]100Q2CF'!$M:$M)</f>
        <v>#VALUE!</v>
      </c>
      <c r="L51" s="43" t="e">
        <f>SUMIF('[1]99Q4CF'!$A:$A,A51,'[1]99Q4CF'!$C:$C)</f>
        <v>#VALUE!</v>
      </c>
      <c r="M51" s="23"/>
      <c r="N51" s="43" t="e">
        <f>SUMIF('[1]99Q4CF'!$A:$A,A51,'[1]99Q4CF'!$E:$E)</f>
        <v>#VALUE!</v>
      </c>
      <c r="O51" s="25"/>
      <c r="P51" s="65">
        <v>142</v>
      </c>
      <c r="Q51" s="23"/>
      <c r="R51" s="65">
        <v>10105</v>
      </c>
      <c r="S51" s="23"/>
      <c r="T51" s="58">
        <v>142</v>
      </c>
      <c r="U51" s="23"/>
      <c r="V51" s="58">
        <v>10034</v>
      </c>
      <c r="W51" s="24"/>
      <c r="X51" s="22">
        <v>71</v>
      </c>
      <c r="Y51" s="26"/>
      <c r="Z51" s="22">
        <v>708</v>
      </c>
    </row>
    <row r="52" spans="1:26" ht="16.5">
      <c r="A52" s="23" t="s">
        <v>166</v>
      </c>
      <c r="B52" s="23"/>
      <c r="C52" s="44" t="e">
        <f>SUMIF('[33]100Q2CF'!$A:$A,A52,'[33]100Q2CF'!$C:$C)</f>
        <v>#VALUE!</v>
      </c>
      <c r="D52" s="23"/>
      <c r="E52" s="44" t="e">
        <f>SUMIF('[33]100Q2CF'!$A:$A,A52,'[33]100Q2CF'!$E:$E)</f>
        <v>#VALUE!</v>
      </c>
      <c r="F52" s="44" t="e">
        <f>SUMIF('[33]100Q2CF'!$A:$A,A52,'[33]100Q2CF'!$G:$G)</f>
        <v>#VALUE!</v>
      </c>
      <c r="G52" s="44" t="e">
        <f>SUMIF('[33]100Q2CF'!$A:$A,A52,'[33]100Q2CF'!$I:$I)</f>
        <v>#VALUE!</v>
      </c>
      <c r="H52" s="23"/>
      <c r="I52" s="44" t="e">
        <f>SUMIF('[33]100Q2CF'!$A:$A,A52,'[33]100Q2CF'!$K:$K)</f>
        <v>#VALUE!</v>
      </c>
      <c r="J52" s="23"/>
      <c r="K52" s="44" t="e">
        <f>SUMIF('[33]100Q2CF'!$A:$A,A52,'[33]100Q2CF'!$M:$M)</f>
        <v>#VALUE!</v>
      </c>
      <c r="L52" s="43" t="e">
        <f>SUMIF('[1]99Q4CF'!$A:$A,A52,'[1]99Q4CF'!$C:$C)</f>
        <v>#VALUE!</v>
      </c>
      <c r="M52" s="23"/>
      <c r="N52" s="43" t="e">
        <f>SUMIF('[1]99Q4CF'!$A:$A,A52,'[1]99Q4CF'!$E:$E)</f>
        <v>#VALUE!</v>
      </c>
      <c r="O52" s="25"/>
      <c r="P52" s="65">
        <v>-8771</v>
      </c>
      <c r="Q52" s="23"/>
      <c r="R52" s="65">
        <v>-7728</v>
      </c>
      <c r="S52" s="23"/>
      <c r="T52" s="58">
        <v>-7181</v>
      </c>
      <c r="U52" s="23"/>
      <c r="V52" s="58">
        <v>-7167</v>
      </c>
      <c r="W52" s="24"/>
      <c r="X52" s="22">
        <v>-5705</v>
      </c>
      <c r="Y52" s="26"/>
      <c r="Z52" s="22">
        <v>-376</v>
      </c>
    </row>
    <row r="53" spans="1:26" ht="16.5">
      <c r="A53" s="23" t="s">
        <v>167</v>
      </c>
      <c r="B53" s="23"/>
      <c r="C53" s="44" t="e">
        <f>SUMIF('[33]100Q2CF'!$A:$A,A53,'[33]100Q2CF'!$C:$C)</f>
        <v>#VALUE!</v>
      </c>
      <c r="D53" s="23"/>
      <c r="E53" s="44" t="e">
        <f>SUMIF('[33]100Q2CF'!$A:$A,A53,'[33]100Q2CF'!$E:$E)</f>
        <v>#VALUE!</v>
      </c>
      <c r="F53" s="44" t="e">
        <f>SUMIF('[33]100Q2CF'!$A:$A,A53,'[33]100Q2CF'!$G:$G)</f>
        <v>#VALUE!</v>
      </c>
      <c r="G53" s="44" t="e">
        <f>SUMIF('[33]100Q2CF'!$A:$A,A53,'[33]100Q2CF'!$I:$I)</f>
        <v>#VALUE!</v>
      </c>
      <c r="H53" s="23"/>
      <c r="I53" s="44" t="e">
        <f>SUMIF('[33]100Q2CF'!$A:$A,A53,'[33]100Q2CF'!$K:$K)</f>
        <v>#VALUE!</v>
      </c>
      <c r="J53" s="23"/>
      <c r="K53" s="44" t="e">
        <f>SUMIF('[33]100Q2CF'!$A:$A,A53,'[33]100Q2CF'!$M:$M)</f>
        <v>#VALUE!</v>
      </c>
      <c r="L53" s="43" t="e">
        <f>SUMIF('[1]99Q4CF'!$A:$A,A53,'[1]99Q4CF'!$C:$C)</f>
        <v>#VALUE!</v>
      </c>
      <c r="M53" s="23"/>
      <c r="N53" s="43" t="e">
        <f>SUMIF('[1]99Q4CF'!$A:$A,A53,'[1]99Q4CF'!$E:$E)</f>
        <v>#VALUE!</v>
      </c>
      <c r="O53" s="25"/>
      <c r="P53" s="65">
        <v>2717</v>
      </c>
      <c r="Q53" s="23"/>
      <c r="R53" s="65">
        <v>5356</v>
      </c>
      <c r="S53" s="23"/>
      <c r="T53" s="58">
        <v>2717</v>
      </c>
      <c r="U53" s="23"/>
      <c r="V53" s="58">
        <v>5356</v>
      </c>
      <c r="W53" s="24"/>
      <c r="X53" s="22">
        <v>2717</v>
      </c>
      <c r="Y53" s="26"/>
      <c r="Z53" s="22">
        <v>5356</v>
      </c>
    </row>
    <row r="54" spans="1:26" ht="16.5">
      <c r="A54" s="23" t="s">
        <v>279</v>
      </c>
      <c r="B54" s="23"/>
      <c r="C54" s="44" t="e">
        <f>SUMIF('[33]100Q2CF'!$A:$A,A54,'[33]100Q2CF'!$C:$C)</f>
        <v>#VALUE!</v>
      </c>
      <c r="D54" s="23"/>
      <c r="E54" s="44" t="e">
        <f>SUMIF('[33]100Q2CF'!$A:$A,A54,'[33]100Q2CF'!$E:$E)</f>
        <v>#VALUE!</v>
      </c>
      <c r="F54" s="44" t="e">
        <f>SUMIF('[33]100Q2CF'!$A:$A,A54,'[33]100Q2CF'!$G:$G)</f>
        <v>#VALUE!</v>
      </c>
      <c r="G54" s="44" t="e">
        <f>SUMIF('[33]100Q2CF'!$A:$A,A54,'[33]100Q2CF'!$I:$I)</f>
        <v>#VALUE!</v>
      </c>
      <c r="H54" s="23"/>
      <c r="I54" s="44" t="e">
        <f>SUMIF('[33]100Q2CF'!$A:$A,A54,'[33]100Q2CF'!$K:$K)</f>
        <v>#VALUE!</v>
      </c>
      <c r="J54" s="23"/>
      <c r="K54" s="44" t="e">
        <f>SUMIF('[33]100Q2CF'!$A:$A,A54,'[33]100Q2CF'!$M:$M)</f>
        <v>#VALUE!</v>
      </c>
      <c r="L54" s="43" t="e">
        <f>SUMIF('[1]99Q4CF'!$A:$A,A54,'[1]99Q4CF'!$C:$C)</f>
        <v>#VALUE!</v>
      </c>
      <c r="M54" s="23"/>
      <c r="N54" s="43" t="e">
        <f>SUMIF('[1]99Q4CF'!$A:$A,A54,'[1]99Q4CF'!$E:$E)</f>
        <v>#VALUE!</v>
      </c>
      <c r="O54" s="25"/>
      <c r="P54" s="65">
        <v>-7815</v>
      </c>
      <c r="Q54" s="23"/>
      <c r="R54" s="65">
        <v>4123</v>
      </c>
      <c r="S54" s="23"/>
      <c r="T54" s="58">
        <v>35</v>
      </c>
      <c r="U54" s="23"/>
      <c r="V54" s="58">
        <v>-4043</v>
      </c>
      <c r="W54" s="24"/>
      <c r="X54" s="22">
        <v>-11065</v>
      </c>
      <c r="Y54" s="26"/>
      <c r="Z54" s="22">
        <v>-7668</v>
      </c>
    </row>
    <row r="55" spans="1:26" ht="16.5">
      <c r="A55" s="23" t="s">
        <v>168</v>
      </c>
      <c r="B55" s="23"/>
      <c r="C55" s="44" t="e">
        <f>SUMIF('[33]100Q2CF'!$A:$A,A55,'[33]100Q2CF'!$C:$C)</f>
        <v>#VALUE!</v>
      </c>
      <c r="D55" s="23"/>
      <c r="E55" s="44" t="e">
        <f>SUMIF('[33]100Q2CF'!$A:$A,A55,'[33]100Q2CF'!$E:$E)</f>
        <v>#VALUE!</v>
      </c>
      <c r="F55" s="44" t="e">
        <f>SUMIF('[33]100Q2CF'!$A:$A,A55,'[33]100Q2CF'!$G:$G)</f>
        <v>#VALUE!</v>
      </c>
      <c r="G55" s="44" t="e">
        <f>SUMIF('[33]100Q2CF'!$A:$A,A55,'[33]100Q2CF'!$I:$I)</f>
        <v>#VALUE!</v>
      </c>
      <c r="H55" s="23"/>
      <c r="I55" s="44" t="e">
        <f>SUMIF('[33]100Q2CF'!$A:$A,A55,'[33]100Q2CF'!$K:$K)</f>
        <v>#VALUE!</v>
      </c>
      <c r="J55" s="23"/>
      <c r="K55" s="44" t="e">
        <f>SUMIF('[33]100Q2CF'!$A:$A,A55,'[33]100Q2CF'!$M:$M)</f>
        <v>#VALUE!</v>
      </c>
      <c r="L55" s="43" t="e">
        <f>SUMIF('[1]99Q4CF'!$A:$A,A55,'[1]99Q4CF'!$C:$C)</f>
        <v>#VALUE!</v>
      </c>
      <c r="M55" s="23"/>
      <c r="N55" s="43" t="e">
        <f>SUMIF('[1]99Q4CF'!$A:$A,A55,'[1]99Q4CF'!$E:$E)</f>
        <v>#VALUE!</v>
      </c>
      <c r="O55" s="25"/>
      <c r="P55" s="65">
        <v>-5634</v>
      </c>
      <c r="Q55" s="23"/>
      <c r="R55" s="65">
        <v>-3742</v>
      </c>
      <c r="S55" s="23"/>
      <c r="T55" s="58">
        <v>-5634</v>
      </c>
      <c r="U55" s="23"/>
      <c r="V55" s="58">
        <v>-3742</v>
      </c>
      <c r="W55" s="24"/>
      <c r="X55" s="22">
        <v>-835</v>
      </c>
      <c r="Y55" s="26"/>
      <c r="Z55" s="22">
        <v>0</v>
      </c>
    </row>
    <row r="56" spans="1:26" ht="16.5">
      <c r="A56" s="23" t="s">
        <v>187</v>
      </c>
      <c r="B56" s="23"/>
      <c r="C56" s="44" t="e">
        <f>SUMIF('[33]100Q2CF'!$A:$A,A56,'[33]100Q2CF'!$C:$C)</f>
        <v>#VALUE!</v>
      </c>
      <c r="D56" s="23"/>
      <c r="E56" s="44" t="e">
        <f>SUMIF('[33]100Q2CF'!$A:$A,A56,'[33]100Q2CF'!$E:$E)</f>
        <v>#VALUE!</v>
      </c>
      <c r="F56" s="44" t="e">
        <f>SUMIF('[33]100Q2CF'!$A:$A,A56,'[33]100Q2CF'!$G:$G)</f>
        <v>#VALUE!</v>
      </c>
      <c r="G56" s="44" t="e">
        <f>SUMIF('[33]100Q2CF'!$A:$A,A56,'[33]100Q2CF'!$I:$I)</f>
        <v>#VALUE!</v>
      </c>
      <c r="H56" s="23"/>
      <c r="I56" s="44" t="e">
        <f>SUMIF('[33]100Q2CF'!$A:$A,A56,'[33]100Q2CF'!$K:$K)</f>
        <v>#VALUE!</v>
      </c>
      <c r="J56" s="23"/>
      <c r="K56" s="44" t="e">
        <f>SUMIF('[33]100Q2CF'!$A:$A,A56,'[33]100Q2CF'!$M:$M)</f>
        <v>#VALUE!</v>
      </c>
      <c r="L56" s="43" t="e">
        <f>SUMIF('[1]99Q4CF'!$A:$A,A56,'[1]99Q4CF'!$C:$C)</f>
        <v>#VALUE!</v>
      </c>
      <c r="M56" s="23"/>
      <c r="N56" s="43" t="e">
        <f>SUMIF('[1]99Q4CF'!$A:$A,A56,'[1]99Q4CF'!$E:$E)</f>
        <v>#VALUE!</v>
      </c>
      <c r="O56" s="25"/>
      <c r="P56" s="65"/>
      <c r="Q56" s="23"/>
      <c r="R56" s="65">
        <v>952</v>
      </c>
      <c r="S56" s="23"/>
      <c r="T56" s="58"/>
      <c r="U56" s="23"/>
      <c r="V56" s="58">
        <v>0</v>
      </c>
      <c r="W56" s="24"/>
      <c r="X56" s="22"/>
      <c r="Y56" s="26"/>
      <c r="Z56" s="22">
        <v>0</v>
      </c>
    </row>
    <row r="57" spans="1:26" ht="16.5">
      <c r="A57" s="23" t="s">
        <v>205</v>
      </c>
      <c r="B57" s="23"/>
      <c r="C57" s="44" t="e">
        <f>SUMIF('[33]100Q2CF'!$A:$A,A57,'[33]100Q2CF'!$C:$C)</f>
        <v>#VALUE!</v>
      </c>
      <c r="D57" s="23"/>
      <c r="E57" s="44" t="e">
        <f>SUMIF('[33]100Q2CF'!$A:$A,A57,'[33]100Q2CF'!$E:$E)</f>
        <v>#VALUE!</v>
      </c>
      <c r="F57" s="44" t="e">
        <f>SUMIF('[33]100Q2CF'!$A:$A,A57,'[33]100Q2CF'!$G:$G)</f>
        <v>#VALUE!</v>
      </c>
      <c r="G57" s="44" t="e">
        <f>SUMIF('[33]100Q2CF'!$A:$A,A57,'[33]100Q2CF'!$I:$I)</f>
        <v>#VALUE!</v>
      </c>
      <c r="H57" s="23"/>
      <c r="I57" s="44" t="e">
        <f>SUMIF('[33]100Q2CF'!$A:$A,A57,'[33]100Q2CF'!$K:$K)</f>
        <v>#VALUE!</v>
      </c>
      <c r="J57" s="23"/>
      <c r="K57" s="44" t="e">
        <f>SUMIF('[33]100Q2CF'!$A:$A,A57,'[33]100Q2CF'!$M:$M)</f>
        <v>#VALUE!</v>
      </c>
      <c r="L57" s="43" t="e">
        <f>SUMIF('[1]99Q4CF'!$A:$A,A57,'[1]99Q4CF'!$C:$C)</f>
        <v>#VALUE!</v>
      </c>
      <c r="M57" s="23"/>
      <c r="N57" s="43" t="e">
        <f>SUMIF('[1]99Q4CF'!$A:$A,A57,'[1]99Q4CF'!$E:$E)</f>
        <v>#VALUE!</v>
      </c>
      <c r="O57" s="25"/>
      <c r="P57" s="65">
        <v>-38448</v>
      </c>
      <c r="Q57" s="23"/>
      <c r="R57" s="65">
        <v>358</v>
      </c>
      <c r="S57" s="23"/>
      <c r="T57" s="58">
        <v>14978</v>
      </c>
      <c r="U57" s="23"/>
      <c r="V57" s="58">
        <v>358</v>
      </c>
      <c r="W57" s="24"/>
      <c r="X57" s="22">
        <v>4978</v>
      </c>
      <c r="Y57" s="26"/>
      <c r="Z57" s="22">
        <v>-500</v>
      </c>
    </row>
    <row r="58" spans="1:26" ht="16.5">
      <c r="A58" s="23" t="s">
        <v>169</v>
      </c>
      <c r="B58" s="23"/>
      <c r="C58" s="44" t="e">
        <f>SUMIF('[33]100Q2CF'!$A:$A,A58,'[33]100Q2CF'!$C:$C)</f>
        <v>#VALUE!</v>
      </c>
      <c r="D58" s="23"/>
      <c r="E58" s="44" t="e">
        <f>SUMIF('[33]100Q2CF'!$A:$A,A58,'[33]100Q2CF'!$E:$E)</f>
        <v>#VALUE!</v>
      </c>
      <c r="F58" s="44" t="e">
        <f>SUMIF('[33]100Q2CF'!$A:$A,A58,'[33]100Q2CF'!$G:$G)</f>
        <v>#VALUE!</v>
      </c>
      <c r="G58" s="44" t="e">
        <f>SUMIF('[33]100Q2CF'!$A:$A,A58,'[33]100Q2CF'!$I:$I)</f>
        <v>#VALUE!</v>
      </c>
      <c r="H58" s="23"/>
      <c r="I58" s="44" t="e">
        <f>SUMIF('[33]100Q2CF'!$A:$A,A58,'[33]100Q2CF'!$K:$K)</f>
        <v>#VALUE!</v>
      </c>
      <c r="J58" s="23"/>
      <c r="K58" s="44" t="e">
        <f>SUMIF('[33]100Q2CF'!$A:$A,A58,'[33]100Q2CF'!$M:$M)</f>
        <v>#VALUE!</v>
      </c>
      <c r="L58" s="43" t="e">
        <f>SUMIF('[1]99Q4CF'!$A:$A,A58,'[1]99Q4CF'!$C:$C)</f>
        <v>#VALUE!</v>
      </c>
      <c r="M58" s="23"/>
      <c r="N58" s="43" t="e">
        <f>SUMIF('[1]99Q4CF'!$A:$A,A58,'[1]99Q4CF'!$E:$E)</f>
        <v>#VALUE!</v>
      </c>
      <c r="O58" s="25"/>
      <c r="P58" s="65">
        <v>727</v>
      </c>
      <c r="Q58" s="23"/>
      <c r="R58" s="65">
        <v>51</v>
      </c>
      <c r="S58" s="23"/>
      <c r="T58" s="58">
        <v>444</v>
      </c>
      <c r="U58" s="23"/>
      <c r="V58" s="58">
        <v>40</v>
      </c>
      <c r="W58" s="24"/>
      <c r="X58" s="22">
        <v>6</v>
      </c>
      <c r="Y58" s="26"/>
      <c r="Z58" s="22">
        <v>20</v>
      </c>
    </row>
    <row r="59" spans="1:26" ht="16.5">
      <c r="A59" s="61" t="s">
        <v>217</v>
      </c>
      <c r="B59" s="23"/>
      <c r="C59" s="44" t="e">
        <f>SUMIF('[33]100Q2CF'!$A:$A,A59,'[33]100Q2CF'!$C:$C)</f>
        <v>#VALUE!</v>
      </c>
      <c r="D59" s="23"/>
      <c r="E59" s="44" t="e">
        <f>SUMIF('[33]100Q2CF'!$A:$A,A59,'[33]100Q2CF'!$E:$E)</f>
        <v>#VALUE!</v>
      </c>
      <c r="F59" s="44" t="e">
        <f>SUMIF('[33]100Q2CF'!$A:$A,A59,'[33]100Q2CF'!$G:$G)</f>
        <v>#VALUE!</v>
      </c>
      <c r="G59" s="44" t="e">
        <f>SUMIF('[33]100Q2CF'!$A:$A,A59,'[33]100Q2CF'!$I:$I)</f>
        <v>#VALUE!</v>
      </c>
      <c r="H59" s="23"/>
      <c r="I59" s="44" t="e">
        <f>SUMIF('[33]100Q2CF'!$A:$A,A59,'[33]100Q2CF'!$K:$K)</f>
        <v>#VALUE!</v>
      </c>
      <c r="J59" s="23"/>
      <c r="K59" s="44" t="e">
        <f>SUMIF('[33]100Q2CF'!$A:$A,A59,'[33]100Q2CF'!$M:$M)</f>
        <v>#VALUE!</v>
      </c>
      <c r="L59" s="43" t="e">
        <f>SUMIF('[1]99Q4CF'!$A:$A,A59,'[1]99Q4CF'!$C:$C)</f>
        <v>#VALUE!</v>
      </c>
      <c r="M59" s="23"/>
      <c r="N59" s="43" t="e">
        <f>SUMIF('[1]99Q4CF'!$A:$A,A59,'[1]99Q4CF'!$E:$E)</f>
        <v>#VALUE!</v>
      </c>
      <c r="O59" s="25"/>
      <c r="P59" s="65">
        <v>0</v>
      </c>
      <c r="Q59" s="23"/>
      <c r="R59" s="65">
        <v>139855</v>
      </c>
      <c r="S59" s="23"/>
      <c r="T59" s="58"/>
      <c r="U59" s="23"/>
      <c r="V59" s="58"/>
      <c r="W59" s="24"/>
      <c r="X59" s="22"/>
      <c r="Y59" s="26"/>
      <c r="Z59" s="22"/>
    </row>
    <row r="60" spans="1:26" ht="17.25" thickBot="1">
      <c r="A60" s="23" t="s">
        <v>216</v>
      </c>
      <c r="B60" s="23"/>
      <c r="C60" s="44" t="e">
        <f>SUMIF('[33]100Q2CF'!$A:$A,A60,'[33]100Q2CF'!$C:$C)</f>
        <v>#VALUE!</v>
      </c>
      <c r="D60" s="23"/>
      <c r="E60" s="44" t="e">
        <f>SUMIF('[33]100Q2CF'!$A:$A,A60,'[33]100Q2CF'!$E:$E)</f>
        <v>#VALUE!</v>
      </c>
      <c r="F60" s="44" t="e">
        <f>SUMIF('[33]100Q2CF'!$A:$A,A60,'[33]100Q2CF'!$G:$G)</f>
        <v>#VALUE!</v>
      </c>
      <c r="G60" s="44" t="e">
        <f>SUMIF('[33]100Q2CF'!$A:$A,A60,'[33]100Q2CF'!$I:$I)</f>
        <v>#VALUE!</v>
      </c>
      <c r="H60" s="23"/>
      <c r="I60" s="44" t="e">
        <f>SUMIF('[33]100Q2CF'!$A:$A,A60,'[33]100Q2CF'!$K:$K)</f>
        <v>#VALUE!</v>
      </c>
      <c r="J60" s="23"/>
      <c r="K60" s="44" t="e">
        <f>SUMIF('[33]100Q2CF'!$A:$A,A60,'[33]100Q2CF'!$M:$M)</f>
        <v>#VALUE!</v>
      </c>
      <c r="L60" s="43" t="e">
        <f>SUMIF('[1]99Q4CF'!$A:$A,A60,'[1]99Q4CF'!$C:$C)</f>
        <v>#VALUE!</v>
      </c>
      <c r="M60" s="23"/>
      <c r="N60" s="43" t="e">
        <f>SUMIF('[1]99Q4CF'!$A:$A,A60,'[1]99Q4CF'!$E:$E)</f>
        <v>#VALUE!</v>
      </c>
      <c r="O60" s="25"/>
      <c r="P60" s="65">
        <v>-103000</v>
      </c>
      <c r="Q60" s="23"/>
      <c r="R60" s="65">
        <v>0</v>
      </c>
      <c r="S60" s="23"/>
      <c r="T60" s="58">
        <v>-103000</v>
      </c>
      <c r="U60" s="23"/>
      <c r="V60" s="58">
        <v>0</v>
      </c>
      <c r="W60" s="24"/>
      <c r="X60" s="22"/>
      <c r="Y60" s="26"/>
      <c r="Z60" s="22">
        <v>0</v>
      </c>
    </row>
    <row r="61" spans="1:26" s="97" customFormat="1" ht="17.25" thickBot="1">
      <c r="A61" s="87" t="s">
        <v>170</v>
      </c>
      <c r="B61" s="88"/>
      <c r="C61" s="98" t="e">
        <f>SUM(C47:C60)</f>
        <v>#VALUE!</v>
      </c>
      <c r="D61" s="90"/>
      <c r="E61" s="98" t="e">
        <f>SUM(E47:E60)</f>
        <v>#VALUE!</v>
      </c>
      <c r="F61" s="98" t="e">
        <f>SUM(F47:F60)</f>
        <v>#VALUE!</v>
      </c>
      <c r="G61" s="98" t="e">
        <f>SUM(G47:G60)</f>
        <v>#VALUE!</v>
      </c>
      <c r="H61" s="90"/>
      <c r="I61" s="98" t="e">
        <f>SUM(I47:I60)</f>
        <v>#VALUE!</v>
      </c>
      <c r="J61" s="88"/>
      <c r="K61" s="98" t="e">
        <f>SUM(K47:K60)</f>
        <v>#VALUE!</v>
      </c>
      <c r="L61" s="99" t="e">
        <f>SUM(L47:L60)</f>
        <v>#VALUE!</v>
      </c>
      <c r="M61" s="90"/>
      <c r="N61" s="99" t="e">
        <f>SUM(N47:N60)</f>
        <v>#VALUE!</v>
      </c>
      <c r="O61" s="100"/>
      <c r="P61" s="101">
        <f>SUM(P47:P60)</f>
        <v>-4791793</v>
      </c>
      <c r="Q61" s="90"/>
      <c r="R61" s="101">
        <f>SUM(R47:R60)</f>
        <v>-4884602</v>
      </c>
      <c r="S61" s="90"/>
      <c r="T61" s="102">
        <f>SUM(T47:T60)</f>
        <v>-2974773</v>
      </c>
      <c r="U61" s="90"/>
      <c r="V61" s="102">
        <f>SUM(V47:V60)</f>
        <v>-3757766</v>
      </c>
      <c r="W61" s="95"/>
      <c r="X61" s="100">
        <f>SUM(X47:X60)</f>
        <v>-1493858</v>
      </c>
      <c r="Y61" s="96"/>
      <c r="Z61" s="100">
        <f>SUM(Z47:Z60)</f>
        <v>-1658583</v>
      </c>
    </row>
    <row r="62" spans="1:26" ht="15.75">
      <c r="A62" s="24"/>
      <c r="B62" s="24"/>
      <c r="C62" s="44"/>
      <c r="D62" s="24"/>
      <c r="E62" s="44"/>
      <c r="F62" s="44"/>
      <c r="G62" s="44"/>
      <c r="H62" s="24"/>
      <c r="I62" s="44"/>
      <c r="J62" s="24"/>
      <c r="K62" s="44"/>
      <c r="L62" s="43"/>
      <c r="M62" s="24"/>
      <c r="N62" s="43"/>
      <c r="O62" s="25"/>
      <c r="P62" s="65"/>
      <c r="Q62" s="24"/>
      <c r="R62" s="65"/>
      <c r="S62" s="24"/>
      <c r="T62" s="58"/>
      <c r="U62" s="24"/>
      <c r="V62" s="58"/>
      <c r="W62" s="24"/>
      <c r="X62" s="22"/>
      <c r="Y62" s="26"/>
      <c r="Z62" s="22"/>
    </row>
    <row r="63" spans="1:26" ht="16.5">
      <c r="A63" s="23" t="s">
        <v>171</v>
      </c>
      <c r="B63" s="23"/>
      <c r="C63" s="44"/>
      <c r="D63" s="23"/>
      <c r="E63" s="44"/>
      <c r="F63" s="44"/>
      <c r="G63" s="44"/>
      <c r="H63" s="23"/>
      <c r="I63" s="44"/>
      <c r="J63" s="23"/>
      <c r="K63" s="44"/>
      <c r="L63" s="43"/>
      <c r="M63" s="23"/>
      <c r="N63" s="43"/>
      <c r="O63" s="25"/>
      <c r="P63" s="65"/>
      <c r="Q63" s="23"/>
      <c r="R63" s="65"/>
      <c r="S63" s="23"/>
      <c r="T63" s="58"/>
      <c r="U63" s="23"/>
      <c r="V63" s="58"/>
      <c r="W63" s="24"/>
      <c r="X63" s="22"/>
      <c r="Y63" s="26"/>
      <c r="Z63" s="22"/>
    </row>
    <row r="64" spans="1:26" ht="16.5">
      <c r="A64" s="23" t="s">
        <v>188</v>
      </c>
      <c r="B64" s="23"/>
      <c r="C64" s="44" t="e">
        <f>SUMIF('[33]100Q2CF'!$A:$A,A64,'[33]100Q2CF'!$C:$C)</f>
        <v>#VALUE!</v>
      </c>
      <c r="D64" s="23"/>
      <c r="E64" s="44" t="e">
        <f>SUMIF('[33]100Q2CF'!$A:$A,A64,'[33]100Q2CF'!$E:$E)</f>
        <v>#VALUE!</v>
      </c>
      <c r="F64" s="44" t="e">
        <f>SUMIF('[33]100Q2CF'!$A:$A,A64,'[33]100Q2CF'!$G:$G)</f>
        <v>#VALUE!</v>
      </c>
      <c r="G64" s="44" t="e">
        <f>SUMIF('[33]100Q2CF'!$A:$A,A64,'[33]100Q2CF'!$I:$I)</f>
        <v>#VALUE!</v>
      </c>
      <c r="H64" s="23"/>
      <c r="I64" s="44" t="e">
        <f>SUMIF('[33]100Q2CF'!$A:$A,A64,'[33]100Q2CF'!$K:$K)</f>
        <v>#VALUE!</v>
      </c>
      <c r="J64" s="23"/>
      <c r="K64" s="44" t="e">
        <f>SUMIF('[33]100Q2CF'!$A:$A,A64,'[33]100Q2CF'!$M:$M)</f>
        <v>#VALUE!</v>
      </c>
      <c r="L64" s="43" t="e">
        <f>SUMIF('[1]99Q4CF'!$A:$A,A64,'[1]99Q4CF'!$C:$C)</f>
        <v>#VALUE!</v>
      </c>
      <c r="M64" s="23"/>
      <c r="N64" s="43" t="e">
        <f>SUMIF('[1]99Q4CF'!$A:$A,A64,'[1]99Q4CF'!$E:$E)</f>
        <v>#VALUE!</v>
      </c>
      <c r="O64" s="25"/>
      <c r="P64" s="65">
        <v>-15028524</v>
      </c>
      <c r="Q64" s="23"/>
      <c r="R64" s="65">
        <v>-13968840</v>
      </c>
      <c r="S64" s="23"/>
      <c r="T64" s="58"/>
      <c r="U64" s="23"/>
      <c r="V64" s="58">
        <v>0</v>
      </c>
      <c r="W64" s="24"/>
      <c r="X64" s="22"/>
      <c r="Y64" s="26"/>
      <c r="Z64" s="22">
        <v>0</v>
      </c>
    </row>
    <row r="65" spans="1:26" ht="16.5">
      <c r="A65" s="76" t="s">
        <v>172</v>
      </c>
      <c r="B65" s="23"/>
      <c r="C65" s="44" t="e">
        <f>SUMIF('[33]100Q2CF'!$A:$A,A65,'[33]100Q2CF'!$C:$C)</f>
        <v>#VALUE!</v>
      </c>
      <c r="D65" s="23"/>
      <c r="E65" s="44" t="e">
        <f>SUMIF('[33]100Q2CF'!$A:$A,A65,'[33]100Q2CF'!$E:$E)</f>
        <v>#VALUE!</v>
      </c>
      <c r="F65" s="44" t="e">
        <f>SUMIF('[33]100Q2CF'!$A:$A,A65,'[33]100Q2CF'!$G:$G)</f>
        <v>#VALUE!</v>
      </c>
      <c r="G65" s="44" t="e">
        <f>SUMIF('[33]100Q2CF'!$A:$A,A65,'[33]100Q2CF'!$I:$I)</f>
        <v>#VALUE!</v>
      </c>
      <c r="H65" s="23"/>
      <c r="I65" s="44" t="e">
        <f>SUMIF('[33]100Q2CF'!$A:$A,A65,'[33]100Q2CF'!$K:$K)</f>
        <v>#VALUE!</v>
      </c>
      <c r="J65" s="23"/>
      <c r="K65" s="44" t="e">
        <f>SUMIF('[33]100Q2CF'!$A:$A,A65,'[33]100Q2CF'!$M:$M)</f>
        <v>#VALUE!</v>
      </c>
      <c r="L65" s="43" t="e">
        <f>SUMIF('[1]99Q4CF'!$A:$A,A65,'[1]99Q4CF'!$C:$C)</f>
        <v>#VALUE!</v>
      </c>
      <c r="M65" s="23"/>
      <c r="N65" s="43" t="e">
        <f>SUMIF('[1]99Q4CF'!$A:$A,A65,'[1]99Q4CF'!$E:$E)</f>
        <v>#VALUE!</v>
      </c>
      <c r="O65" s="43"/>
      <c r="P65" s="65"/>
      <c r="Q65" s="23"/>
      <c r="R65" s="65">
        <v>-5400000</v>
      </c>
      <c r="S65" s="23"/>
      <c r="T65" s="58"/>
      <c r="U65" s="23"/>
      <c r="V65" s="58">
        <v>-5200000</v>
      </c>
      <c r="W65" s="24"/>
      <c r="X65" s="22"/>
      <c r="Y65" s="26"/>
      <c r="Z65" s="22">
        <v>-5200000</v>
      </c>
    </row>
    <row r="66" spans="1:26" ht="16.5">
      <c r="A66" s="76" t="s">
        <v>206</v>
      </c>
      <c r="B66" s="23"/>
      <c r="C66" s="44" t="e">
        <f>SUMIF('[33]100Q2CF'!$A:$A,A66,'[33]100Q2CF'!$C:$C)</f>
        <v>#VALUE!</v>
      </c>
      <c r="D66" s="23"/>
      <c r="E66" s="44" t="e">
        <f>SUMIF('[33]100Q2CF'!$A:$A,A66,'[33]100Q2CF'!$E:$E)</f>
        <v>#VALUE!</v>
      </c>
      <c r="F66" s="44" t="e">
        <f>SUMIF('[33]100Q2CF'!$A:$A,A66,'[33]100Q2CF'!$G:$G)</f>
        <v>#VALUE!</v>
      </c>
      <c r="G66" s="44" t="e">
        <f>SUMIF('[33]100Q2CF'!$A:$A,A66,'[33]100Q2CF'!$I:$I)</f>
        <v>#VALUE!</v>
      </c>
      <c r="H66" s="23"/>
      <c r="I66" s="44" t="e">
        <f>SUMIF('[33]100Q2CF'!$A:$A,A66,'[33]100Q2CF'!$K:$K)</f>
        <v>#VALUE!</v>
      </c>
      <c r="J66" s="23"/>
      <c r="K66" s="44" t="e">
        <f>SUMIF('[33]100Q2CF'!$A:$A,A66,'[33]100Q2CF'!$M:$M)</f>
        <v>#VALUE!</v>
      </c>
      <c r="L66" s="43" t="e">
        <f>SUMIF('[1]99Q4CF'!$A:$A,A66,'[1]99Q4CF'!$C:$C)</f>
        <v>#VALUE!</v>
      </c>
      <c r="M66" s="23"/>
      <c r="N66" s="43" t="e">
        <f>SUMIF('[1]99Q4CF'!$A:$A,A66,'[1]99Q4CF'!$E:$E)</f>
        <v>#VALUE!</v>
      </c>
      <c r="O66" s="43"/>
      <c r="P66" s="65"/>
      <c r="Q66" s="23"/>
      <c r="R66" s="65"/>
      <c r="S66" s="23"/>
      <c r="T66" s="58"/>
      <c r="U66" s="23"/>
      <c r="V66" s="58">
        <v>0</v>
      </c>
      <c r="W66" s="24"/>
      <c r="X66" s="22"/>
      <c r="Y66" s="26"/>
      <c r="Z66" s="22">
        <v>0</v>
      </c>
    </row>
    <row r="67" spans="1:26" ht="16.5">
      <c r="A67" s="75" t="s">
        <v>189</v>
      </c>
      <c r="B67" s="23"/>
      <c r="C67" s="44" t="e">
        <f>SUMIF('[33]100Q2CF'!$A:$A,A67,'[33]100Q2CF'!$C:$C)</f>
        <v>#VALUE!</v>
      </c>
      <c r="D67" s="23"/>
      <c r="E67" s="44" t="e">
        <f>SUMIF('[33]100Q2CF'!$A:$A,A67,'[33]100Q2CF'!$E:$E)</f>
        <v>#VALUE!</v>
      </c>
      <c r="F67" s="44" t="e">
        <f>SUMIF('[33]100Q2CF'!$A:$A,A67,'[33]100Q2CF'!$G:$G)</f>
        <v>#VALUE!</v>
      </c>
      <c r="G67" s="44" t="e">
        <f>SUMIF('[33]100Q2CF'!$A:$A,A67,'[33]100Q2CF'!$I:$I)</f>
        <v>#VALUE!</v>
      </c>
      <c r="H67" s="23"/>
      <c r="I67" s="44" t="e">
        <f>SUMIF('[33]100Q2CF'!$A:$A,A67,'[33]100Q2CF'!$K:$K)</f>
        <v>#VALUE!</v>
      </c>
      <c r="J67" s="23"/>
      <c r="K67" s="44" t="e">
        <f>SUMIF('[33]100Q2CF'!$A:$A,A67,'[33]100Q2CF'!$M:$M)</f>
        <v>#VALUE!</v>
      </c>
      <c r="L67" s="43" t="e">
        <f>SUMIF('[1]99Q4CF'!$A:$A,A67,'[1]99Q4CF'!$C:$C)</f>
        <v>#VALUE!</v>
      </c>
      <c r="M67" s="23"/>
      <c r="N67" s="43" t="e">
        <f>SUMIF('[1]99Q4CF'!$A:$A,A67,'[1]99Q4CF'!$E:$E)</f>
        <v>#VALUE!</v>
      </c>
      <c r="O67" s="25"/>
      <c r="P67" s="65">
        <v>1700000</v>
      </c>
      <c r="Q67" s="23"/>
      <c r="R67" s="65">
        <v>3300000</v>
      </c>
      <c r="S67" s="23"/>
      <c r="T67" s="58">
        <v>-6200000</v>
      </c>
      <c r="U67" s="23"/>
      <c r="V67" s="58">
        <v>0</v>
      </c>
      <c r="W67" s="24"/>
      <c r="X67" s="22">
        <v>-5650000</v>
      </c>
      <c r="Y67" s="26"/>
      <c r="Z67" s="22">
        <v>500000</v>
      </c>
    </row>
    <row r="68" spans="1:26" ht="16.5">
      <c r="A68" s="76" t="s">
        <v>190</v>
      </c>
      <c r="B68" s="23"/>
      <c r="C68" s="44" t="e">
        <f>SUMIF('[33]100Q2CF'!$A:$A,A68,'[33]100Q2CF'!$C:$C)</f>
        <v>#VALUE!</v>
      </c>
      <c r="D68" s="23"/>
      <c r="E68" s="44" t="e">
        <f>SUMIF('[33]100Q2CF'!$A:$A,A68,'[33]100Q2CF'!$E:$E)</f>
        <v>#VALUE!</v>
      </c>
      <c r="F68" s="44" t="e">
        <f>SUMIF('[33]100Q2CF'!$A:$A,A68,'[33]100Q2CF'!$G:$G)</f>
        <v>#VALUE!</v>
      </c>
      <c r="G68" s="44" t="e">
        <f>SUMIF('[33]100Q2CF'!$A:$A,A68,'[33]100Q2CF'!$I:$I)</f>
        <v>#VALUE!</v>
      </c>
      <c r="H68" s="23"/>
      <c r="I68" s="44" t="e">
        <f>SUMIF('[33]100Q2CF'!$A:$A,A68,'[33]100Q2CF'!$K:$K)</f>
        <v>#VALUE!</v>
      </c>
      <c r="J68" s="23"/>
      <c r="K68" s="44" t="e">
        <f>SUMIF('[33]100Q2CF'!$A:$A,A68,'[33]100Q2CF'!$M:$M)</f>
        <v>#VALUE!</v>
      </c>
      <c r="L68" s="43" t="e">
        <f>SUMIF('[1]99Q4CF'!$A:$A,A68,'[1]99Q4CF'!$C:$C)</f>
        <v>#VALUE!</v>
      </c>
      <c r="M68" s="23"/>
      <c r="N68" s="43" t="e">
        <f>SUMIF('[1]99Q4CF'!$A:$A,A68,'[1]99Q4CF'!$E:$E)</f>
        <v>#VALUE!</v>
      </c>
      <c r="O68" s="43"/>
      <c r="P68" s="65"/>
      <c r="Q68" s="23"/>
      <c r="R68" s="65">
        <v>2500000</v>
      </c>
      <c r="S68" s="23"/>
      <c r="T68" s="58"/>
      <c r="U68" s="23"/>
      <c r="V68" s="58">
        <v>0</v>
      </c>
      <c r="W68" s="24"/>
      <c r="X68" s="22"/>
      <c r="Y68" s="26"/>
      <c r="Z68" s="22">
        <v>0</v>
      </c>
    </row>
    <row r="69" spans="1:26" ht="16.5">
      <c r="A69" s="23" t="s">
        <v>173</v>
      </c>
      <c r="B69" s="23"/>
      <c r="C69" s="44" t="e">
        <f>SUMIF('[33]100Q2CF'!$A:$A,A69,'[33]100Q2CF'!$C:$C)</f>
        <v>#VALUE!</v>
      </c>
      <c r="D69" s="23"/>
      <c r="E69" s="44" t="e">
        <f>SUMIF('[33]100Q2CF'!$A:$A,A69,'[33]100Q2CF'!$E:$E)</f>
        <v>#VALUE!</v>
      </c>
      <c r="F69" s="44" t="e">
        <f>SUMIF('[33]100Q2CF'!$A:$A,A69,'[33]100Q2CF'!$G:$G)</f>
        <v>#VALUE!</v>
      </c>
      <c r="G69" s="44" t="e">
        <f>SUMIF('[33]100Q2CF'!$A:$A,A69,'[33]100Q2CF'!$I:$I)</f>
        <v>#VALUE!</v>
      </c>
      <c r="H69" s="23"/>
      <c r="I69" s="44" t="e">
        <f>SUMIF('[33]100Q2CF'!$A:$A,A69,'[33]100Q2CF'!$K:$K)</f>
        <v>#VALUE!</v>
      </c>
      <c r="J69" s="23"/>
      <c r="K69" s="44" t="e">
        <f>SUMIF('[33]100Q2CF'!$A:$A,A69,'[33]100Q2CF'!$M:$M)</f>
        <v>#VALUE!</v>
      </c>
      <c r="L69" s="43" t="e">
        <f>SUMIF('[1]99Q4CF'!$A:$A,A69,'[1]99Q4CF'!$C:$C)</f>
        <v>#VALUE!</v>
      </c>
      <c r="M69" s="23"/>
      <c r="N69" s="43" t="e">
        <f>SUMIF('[1]99Q4CF'!$A:$A,A69,'[1]99Q4CF'!$E:$E)</f>
        <v>#VALUE!</v>
      </c>
      <c r="O69" s="44"/>
      <c r="P69" s="65"/>
      <c r="Q69" s="23"/>
      <c r="R69" s="65">
        <v>1056478</v>
      </c>
      <c r="S69" s="23"/>
      <c r="T69" s="58"/>
      <c r="U69" s="23"/>
      <c r="V69" s="58">
        <v>676909</v>
      </c>
      <c r="W69" s="24"/>
      <c r="X69" s="22"/>
      <c r="Y69" s="26"/>
      <c r="Z69" s="22">
        <v>318083</v>
      </c>
    </row>
    <row r="70" spans="1:26" ht="16.5">
      <c r="A70" s="75" t="s">
        <v>207</v>
      </c>
      <c r="B70" s="23"/>
      <c r="C70" s="44" t="e">
        <f>SUMIF('[33]100Q2CF'!$A:$A,A70,'[33]100Q2CF'!$C:$C)</f>
        <v>#VALUE!</v>
      </c>
      <c r="D70" s="23"/>
      <c r="E70" s="44" t="e">
        <f>SUMIF('[33]100Q2CF'!$A:$A,A70,'[33]100Q2CF'!$E:$E)</f>
        <v>#VALUE!</v>
      </c>
      <c r="F70" s="44" t="e">
        <f>SUMIF('[33]100Q2CF'!$A:$A,A70,'[33]100Q2CF'!$G:$G)</f>
        <v>#VALUE!</v>
      </c>
      <c r="G70" s="44" t="e">
        <f>SUMIF('[33]100Q2CF'!$A:$A,A70,'[33]100Q2CF'!$I:$I)</f>
        <v>#VALUE!</v>
      </c>
      <c r="H70" s="23"/>
      <c r="I70" s="44" t="e">
        <f>SUMIF('[33]100Q2CF'!$A:$A,A70,'[33]100Q2CF'!$K:$K)</f>
        <v>#VALUE!</v>
      </c>
      <c r="J70" s="23"/>
      <c r="K70" s="44" t="e">
        <f>SUMIF('[33]100Q2CF'!$A:$A,A70,'[33]100Q2CF'!$M:$M)</f>
        <v>#VALUE!</v>
      </c>
      <c r="L70" s="43" t="e">
        <f>SUMIF('[1]99Q4CF'!$A:$A,A70,'[1]99Q4CF'!$C:$C)</f>
        <v>#VALUE!</v>
      </c>
      <c r="M70" s="23"/>
      <c r="N70" s="43" t="e">
        <f>SUMIF('[1]99Q4CF'!$A:$A,A70,'[1]99Q4CF'!$E:$E)</f>
        <v>#VALUE!</v>
      </c>
      <c r="O70" s="25"/>
      <c r="P70" s="65">
        <v>-499919</v>
      </c>
      <c r="Q70" s="23"/>
      <c r="R70" s="65">
        <v>499758</v>
      </c>
      <c r="S70" s="23"/>
      <c r="T70" s="58">
        <v>-549880</v>
      </c>
      <c r="U70" s="23"/>
      <c r="V70" s="58">
        <v>0</v>
      </c>
      <c r="W70" s="24"/>
      <c r="X70" s="22">
        <v>-799638</v>
      </c>
      <c r="Y70" s="26"/>
      <c r="Z70" s="22">
        <v>0</v>
      </c>
    </row>
    <row r="71" spans="1:26" ht="16.5">
      <c r="A71" s="23" t="s">
        <v>174</v>
      </c>
      <c r="B71" s="23"/>
      <c r="C71" s="44" t="e">
        <f>SUMIF('[33]100Q2CF'!$A:$A,A71,'[33]100Q2CF'!$C:$C)</f>
        <v>#VALUE!</v>
      </c>
      <c r="D71" s="23"/>
      <c r="E71" s="44" t="e">
        <f>SUMIF('[33]100Q2CF'!$A:$A,A71,'[33]100Q2CF'!$E:$E)</f>
        <v>#VALUE!</v>
      </c>
      <c r="F71" s="44" t="e">
        <f>SUMIF('[33]100Q2CF'!$A:$A,A71,'[33]100Q2CF'!$G:$G)</f>
        <v>#VALUE!</v>
      </c>
      <c r="G71" s="44" t="e">
        <f>SUMIF('[33]100Q2CF'!$A:$A,A71,'[33]100Q2CF'!$I:$I)</f>
        <v>#VALUE!</v>
      </c>
      <c r="H71" s="23"/>
      <c r="I71" s="44" t="e">
        <f>SUMIF('[33]100Q2CF'!$A:$A,A71,'[33]100Q2CF'!$K:$K)</f>
        <v>#VALUE!</v>
      </c>
      <c r="J71" s="23"/>
      <c r="K71" s="44" t="e">
        <f>SUMIF('[33]100Q2CF'!$A:$A,A71,'[33]100Q2CF'!$M:$M)</f>
        <v>#VALUE!</v>
      </c>
      <c r="L71" s="43" t="e">
        <f>SUMIF('[1]99Q4CF'!$A:$A,A71,'[1]99Q4CF'!$C:$C)</f>
        <v>#VALUE!</v>
      </c>
      <c r="M71" s="23"/>
      <c r="N71" s="43" t="e">
        <f>SUMIF('[1]99Q4CF'!$A:$A,A71,'[1]99Q4CF'!$E:$E)</f>
        <v>#VALUE!</v>
      </c>
      <c r="O71" s="25"/>
      <c r="P71" s="65">
        <v>-1325</v>
      </c>
      <c r="Q71" s="23"/>
      <c r="R71" s="65">
        <v>-26255</v>
      </c>
      <c r="S71" s="23"/>
      <c r="T71" s="58">
        <v>3389</v>
      </c>
      <c r="U71" s="23"/>
      <c r="V71" s="58">
        <v>-25536</v>
      </c>
      <c r="W71" s="24"/>
      <c r="X71" s="22">
        <v>4162</v>
      </c>
      <c r="Y71" s="26"/>
      <c r="Z71" s="22">
        <v>-7622</v>
      </c>
    </row>
    <row r="72" spans="1:26" ht="16.5">
      <c r="A72" s="23" t="s">
        <v>175</v>
      </c>
      <c r="B72" s="23"/>
      <c r="C72" s="44" t="e">
        <f>SUMIF('[33]100Q2CF'!$A:$A,A72,'[33]100Q2CF'!$C:$C)</f>
        <v>#VALUE!</v>
      </c>
      <c r="D72" s="23"/>
      <c r="E72" s="44" t="e">
        <f>SUMIF('[33]100Q2CF'!$A:$A,A72,'[33]100Q2CF'!$E:$E)</f>
        <v>#VALUE!</v>
      </c>
      <c r="F72" s="44" t="e">
        <f>SUMIF('[33]100Q2CF'!$A:$A,A72,'[33]100Q2CF'!$G:$G)</f>
        <v>#VALUE!</v>
      </c>
      <c r="G72" s="44" t="e">
        <f>SUMIF('[33]100Q2CF'!$A:$A,A72,'[33]100Q2CF'!$I:$I)</f>
        <v>#VALUE!</v>
      </c>
      <c r="H72" s="23"/>
      <c r="I72" s="44" t="e">
        <f>SUMIF('[33]100Q2CF'!$A:$A,A72,'[33]100Q2CF'!$K:$K)</f>
        <v>#VALUE!</v>
      </c>
      <c r="J72" s="23"/>
      <c r="K72" s="44" t="e">
        <f>SUMIF('[33]100Q2CF'!$A:$A,A72,'[33]100Q2CF'!$M:$M)</f>
        <v>#VALUE!</v>
      </c>
      <c r="L72" s="43" t="e">
        <f>SUMIF('[1]99Q4CF'!$A:$A,A72,'[1]99Q4CF'!$C:$C)</f>
        <v>#VALUE!</v>
      </c>
      <c r="M72" s="23"/>
      <c r="N72" s="43" t="e">
        <f>SUMIF('[1]99Q4CF'!$A:$A,A72,'[1]99Q4CF'!$E:$E)</f>
        <v>#VALUE!</v>
      </c>
      <c r="O72" s="25"/>
      <c r="P72" s="65"/>
      <c r="Q72" s="23"/>
      <c r="R72" s="65">
        <v>-21401</v>
      </c>
      <c r="S72" s="23"/>
      <c r="T72" s="58"/>
      <c r="U72" s="23"/>
      <c r="V72" s="58">
        <v>-21401</v>
      </c>
      <c r="W72" s="24"/>
      <c r="X72" s="22"/>
      <c r="Y72" s="26"/>
      <c r="Z72" s="22">
        <v>-21401</v>
      </c>
    </row>
    <row r="73" spans="1:26" ht="16.5">
      <c r="A73" s="23" t="s">
        <v>176</v>
      </c>
      <c r="B73" s="23"/>
      <c r="C73" s="44" t="e">
        <f>SUMIF('[33]100Q2CF'!$A:$A,A73,'[33]100Q2CF'!$C:$C)</f>
        <v>#VALUE!</v>
      </c>
      <c r="D73" s="23"/>
      <c r="E73" s="44" t="e">
        <f>SUMIF('[33]100Q2CF'!$A:$A,A73,'[33]100Q2CF'!$E:$E)</f>
        <v>#VALUE!</v>
      </c>
      <c r="F73" s="44" t="e">
        <f>SUMIF('[33]100Q2CF'!$A:$A,A73,'[33]100Q2CF'!$G:$G)</f>
        <v>#VALUE!</v>
      </c>
      <c r="G73" s="44" t="e">
        <f>SUMIF('[33]100Q2CF'!$A:$A,A73,'[33]100Q2CF'!$I:$I)</f>
        <v>#VALUE!</v>
      </c>
      <c r="H73" s="23"/>
      <c r="I73" s="44" t="e">
        <f>SUMIF('[33]100Q2CF'!$A:$A,A73,'[33]100Q2CF'!$K:$K)</f>
        <v>#VALUE!</v>
      </c>
      <c r="J73" s="23"/>
      <c r="K73" s="44" t="e">
        <f>SUMIF('[33]100Q2CF'!$A:$A,A73,'[33]100Q2CF'!$M:$M)</f>
        <v>#VALUE!</v>
      </c>
      <c r="L73" s="43" t="e">
        <f>SUMIF('[1]99Q4CF'!$A:$A,A73,'[1]99Q4CF'!$C:$C)</f>
        <v>#VALUE!</v>
      </c>
      <c r="M73" s="23"/>
      <c r="N73" s="43" t="e">
        <f>SUMIF('[1]99Q4CF'!$A:$A,A73,'[1]99Q4CF'!$E:$E)</f>
        <v>#VALUE!</v>
      </c>
      <c r="O73" s="25"/>
      <c r="P73" s="65">
        <v>-4958</v>
      </c>
      <c r="Q73" s="23"/>
      <c r="R73" s="65">
        <v>-3474</v>
      </c>
      <c r="S73" s="23"/>
      <c r="T73" s="58">
        <v>-4958</v>
      </c>
      <c r="U73" s="23"/>
      <c r="V73" s="58">
        <v>-3474</v>
      </c>
      <c r="W73" s="24"/>
      <c r="X73" s="22">
        <v>-757</v>
      </c>
      <c r="Y73" s="26"/>
      <c r="Z73" s="22">
        <v>0</v>
      </c>
    </row>
    <row r="74" spans="1:26" ht="16.5">
      <c r="A74" s="23" t="s">
        <v>280</v>
      </c>
      <c r="B74" s="23"/>
      <c r="C74" s="44" t="e">
        <f>SUMIF('[33]100Q2CF'!$A:$A,A74,'[33]100Q2CF'!$C:$C)</f>
        <v>#VALUE!</v>
      </c>
      <c r="D74" s="23"/>
      <c r="E74" s="44" t="e">
        <f>SUMIF('[33]100Q2CF'!$A:$A,A74,'[33]100Q2CF'!$E:$E)</f>
        <v>#VALUE!</v>
      </c>
      <c r="F74" s="44" t="e">
        <f>SUMIF('[33]100Q2CF'!$A:$A,A74,'[33]100Q2CF'!$G:$G)</f>
        <v>#VALUE!</v>
      </c>
      <c r="G74" s="44" t="e">
        <f>SUMIF('[33]100Q2CF'!$A:$A,A74,'[33]100Q2CF'!$I:$I)</f>
        <v>#VALUE!</v>
      </c>
      <c r="H74" s="23"/>
      <c r="I74" s="44" t="e">
        <f>SUMIF('[33]100Q2CF'!$A:$A,A74,'[33]100Q2CF'!$K:$K)</f>
        <v>#VALUE!</v>
      </c>
      <c r="J74" s="23"/>
      <c r="K74" s="44" t="e">
        <f>SUMIF('[33]100Q2CF'!$A:$A,A74,'[33]100Q2CF'!$M:$M)</f>
        <v>#VALUE!</v>
      </c>
      <c r="L74" s="43" t="e">
        <f>SUMIF('[1]99Q4CF'!$A:$A,A74,'[1]99Q4CF'!$C:$C)</f>
        <v>#VALUE!</v>
      </c>
      <c r="M74" s="23"/>
      <c r="N74" s="43" t="e">
        <f>SUMIF('[1]99Q4CF'!$A:$A,A74,'[1]99Q4CF'!$E:$E)</f>
        <v>#VALUE!</v>
      </c>
      <c r="O74" s="44"/>
      <c r="P74" s="65"/>
      <c r="Q74" s="23"/>
      <c r="R74" s="65">
        <v>0</v>
      </c>
      <c r="S74" s="23"/>
      <c r="T74" s="58"/>
      <c r="U74" s="23"/>
      <c r="V74" s="58">
        <v>0</v>
      </c>
      <c r="W74" s="24"/>
      <c r="X74" s="22"/>
      <c r="Y74" s="26"/>
      <c r="Z74" s="22">
        <v>0</v>
      </c>
    </row>
    <row r="75" spans="1:26" ht="16.5">
      <c r="A75" s="23" t="s">
        <v>178</v>
      </c>
      <c r="B75" s="23"/>
      <c r="C75" s="44" t="e">
        <f>SUMIF('[33]100Q2CF'!$A:$A,A75,'[33]100Q2CF'!$C:$C)</f>
        <v>#VALUE!</v>
      </c>
      <c r="D75" s="23"/>
      <c r="E75" s="44" t="e">
        <f>SUMIF('[33]100Q2CF'!$A:$A,A75,'[33]100Q2CF'!$E:$E)</f>
        <v>#VALUE!</v>
      </c>
      <c r="F75" s="44" t="e">
        <f>SUMIF('[33]100Q2CF'!$A:$A,A75,'[33]100Q2CF'!$G:$G)</f>
        <v>#VALUE!</v>
      </c>
      <c r="G75" s="44" t="e">
        <f>SUMIF('[33]100Q2CF'!$A:$A,A75,'[33]100Q2CF'!$I:$I)</f>
        <v>#VALUE!</v>
      </c>
      <c r="H75" s="23"/>
      <c r="I75" s="44" t="e">
        <f>SUMIF('[33]100Q2CF'!$A:$A,A75,'[33]100Q2CF'!$K:$K)</f>
        <v>#VALUE!</v>
      </c>
      <c r="J75" s="23"/>
      <c r="K75" s="44" t="e">
        <f>SUMIF('[33]100Q2CF'!$A:$A,A75,'[33]100Q2CF'!$M:$M)</f>
        <v>#VALUE!</v>
      </c>
      <c r="L75" s="43" t="e">
        <f>SUMIF('[1]99Q4CF'!$A:$A,A75,'[1]99Q4CF'!$C:$C)</f>
        <v>#VALUE!</v>
      </c>
      <c r="M75" s="23"/>
      <c r="N75" s="43" t="e">
        <f>SUMIF('[1]99Q4CF'!$A:$A,A75,'[1]99Q4CF'!$E:$E)</f>
        <v>#VALUE!</v>
      </c>
      <c r="O75" s="25"/>
      <c r="P75" s="65"/>
      <c r="Q75" s="23"/>
      <c r="R75" s="65">
        <v>0</v>
      </c>
      <c r="S75" s="23"/>
      <c r="T75" s="58"/>
      <c r="U75" s="23"/>
      <c r="V75" s="58">
        <v>0</v>
      </c>
      <c r="W75" s="24"/>
      <c r="X75" s="22"/>
      <c r="Y75" s="26"/>
      <c r="Z75" s="22">
        <v>0</v>
      </c>
    </row>
    <row r="76" spans="1:26" ht="16.5">
      <c r="A76" s="76" t="s">
        <v>208</v>
      </c>
      <c r="B76" s="23"/>
      <c r="C76" s="44" t="e">
        <f>SUMIF('[33]100Q2CF'!$A:$A,A76,'[33]100Q2CF'!$C:$C)</f>
        <v>#VALUE!</v>
      </c>
      <c r="D76" s="23"/>
      <c r="E76" s="44" t="e">
        <f>SUMIF('[33]100Q2CF'!$A:$A,A76,'[33]100Q2CF'!$E:$E)</f>
        <v>#VALUE!</v>
      </c>
      <c r="F76" s="44" t="e">
        <f>SUMIF('[33]100Q2CF'!$A:$A,A76,'[33]100Q2CF'!$G:$G)</f>
        <v>#VALUE!</v>
      </c>
      <c r="G76" s="44" t="e">
        <f>SUMIF('[33]100Q2CF'!$A:$A,A76,'[33]100Q2CF'!$I:$I)</f>
        <v>#VALUE!</v>
      </c>
      <c r="H76" s="23"/>
      <c r="I76" s="44" t="e">
        <f>SUMIF('[33]100Q2CF'!$A:$A,A76,'[33]100Q2CF'!$K:$K)</f>
        <v>#VALUE!</v>
      </c>
      <c r="J76" s="23"/>
      <c r="K76" s="44" t="e">
        <f>SUMIF('[33]100Q2CF'!$A:$A,A76,'[33]100Q2CF'!$M:$M)</f>
        <v>#VALUE!</v>
      </c>
      <c r="L76" s="43" t="e">
        <f>SUMIF('[1]99Q4CF'!$A:$A,A76,'[1]99Q4CF'!$C:$C)</f>
        <v>#VALUE!</v>
      </c>
      <c r="M76" s="23"/>
      <c r="N76" s="43" t="e">
        <f>SUMIF('[1]99Q4CF'!$A:$A,A76,'[1]99Q4CF'!$E:$E)</f>
        <v>#VALUE!</v>
      </c>
      <c r="O76" s="43"/>
      <c r="P76" s="65"/>
      <c r="Q76" s="23"/>
      <c r="R76" s="65">
        <v>0</v>
      </c>
      <c r="S76" s="23"/>
      <c r="T76" s="58"/>
      <c r="U76" s="23"/>
      <c r="V76" s="58">
        <v>0</v>
      </c>
      <c r="W76" s="24"/>
      <c r="X76" s="22"/>
      <c r="Y76" s="26"/>
      <c r="Z76" s="22">
        <v>0</v>
      </c>
    </row>
    <row r="77" spans="1:26" ht="16.5">
      <c r="A77" s="23" t="s">
        <v>179</v>
      </c>
      <c r="B77" s="23"/>
      <c r="C77" s="44" t="e">
        <f>SUMIF('[33]100Q2CF'!$A:$A,A77,'[33]100Q2CF'!$C:$C)</f>
        <v>#VALUE!</v>
      </c>
      <c r="D77" s="23"/>
      <c r="E77" s="44" t="e">
        <f>SUMIF('[33]100Q2CF'!$A:$A,A77,'[33]100Q2CF'!$E:$E)</f>
        <v>#VALUE!</v>
      </c>
      <c r="F77" s="44" t="e">
        <f>SUMIF('[33]100Q2CF'!$A:$A,A77,'[33]100Q2CF'!$G:$G)</f>
        <v>#VALUE!</v>
      </c>
      <c r="G77" s="44" t="e">
        <f>SUMIF('[33]100Q2CF'!$A:$A,A77,'[33]100Q2CF'!$I:$I)</f>
        <v>#VALUE!</v>
      </c>
      <c r="H77" s="23"/>
      <c r="I77" s="44" t="e">
        <f>SUMIF('[33]100Q2CF'!$A:$A,A77,'[33]100Q2CF'!$K:$K)</f>
        <v>#VALUE!</v>
      </c>
      <c r="J77" s="23"/>
      <c r="K77" s="44" t="e">
        <f>SUMIF('[33]100Q2CF'!$A:$A,A77,'[33]100Q2CF'!$M:$M)</f>
        <v>#VALUE!</v>
      </c>
      <c r="L77" s="43" t="e">
        <f>SUMIF('[1]99Q4CF'!$A:$A,A77,'[1]99Q4CF'!$C:$C)</f>
        <v>#VALUE!</v>
      </c>
      <c r="M77" s="23"/>
      <c r="N77" s="43" t="e">
        <f>SUMIF('[1]99Q4CF'!$A:$A,A77,'[1]99Q4CF'!$E:$E)</f>
        <v>#VALUE!</v>
      </c>
      <c r="O77" s="43"/>
      <c r="P77" s="65"/>
      <c r="Q77" s="23"/>
      <c r="R77" s="65">
        <v>0</v>
      </c>
      <c r="S77" s="23"/>
      <c r="T77" s="58"/>
      <c r="U77" s="23"/>
      <c r="V77" s="58">
        <v>0</v>
      </c>
      <c r="W77" s="24"/>
      <c r="X77" s="22"/>
      <c r="Y77" s="26"/>
      <c r="Z77" s="22">
        <v>0</v>
      </c>
    </row>
    <row r="78" spans="1:26" ht="16.5">
      <c r="A78" s="23" t="s">
        <v>210</v>
      </c>
      <c r="B78" s="23"/>
      <c r="C78" s="44" t="e">
        <f>SUMIF('[33]100Q2CF'!$A:$A,A78,'[33]100Q2CF'!$C:$C)</f>
        <v>#VALUE!</v>
      </c>
      <c r="D78" s="23"/>
      <c r="E78" s="44" t="e">
        <f>SUMIF('[33]100Q2CF'!$A:$A,A78,'[33]100Q2CF'!$E:$E)</f>
        <v>#VALUE!</v>
      </c>
      <c r="F78" s="44" t="e">
        <f>SUMIF('[33]100Q2CF'!$A:$A,A78,'[33]100Q2CF'!$G:$G)</f>
        <v>#VALUE!</v>
      </c>
      <c r="G78" s="44" t="e">
        <f>SUMIF('[33]100Q2CF'!$A:$A,A78,'[33]100Q2CF'!$I:$I)</f>
        <v>#VALUE!</v>
      </c>
      <c r="H78" s="23"/>
      <c r="I78" s="44" t="e">
        <f>SUMIF('[33]100Q2CF'!$A:$A,A78,'[33]100Q2CF'!$K:$K)</f>
        <v>#VALUE!</v>
      </c>
      <c r="J78" s="23"/>
      <c r="K78" s="44" t="e">
        <f>SUMIF('[33]100Q2CF'!$A:$A,A78,'[33]100Q2CF'!$M:$M)</f>
        <v>#VALUE!</v>
      </c>
      <c r="L78" s="43" t="e">
        <f>SUMIF('[1]99Q4CF'!$A:$A,A78,'[1]99Q4CF'!$C:$C)</f>
        <v>#VALUE!</v>
      </c>
      <c r="M78" s="23"/>
      <c r="N78" s="43" t="e">
        <f>SUMIF('[1]99Q4CF'!$A:$A,A78,'[1]99Q4CF'!$E:$E)</f>
        <v>#VALUE!</v>
      </c>
      <c r="O78" s="25"/>
      <c r="P78" s="65"/>
      <c r="Q78" s="23"/>
      <c r="R78" s="65">
        <v>0</v>
      </c>
      <c r="S78" s="23"/>
      <c r="T78" s="58"/>
      <c r="U78" s="23"/>
      <c r="V78" s="58">
        <v>0</v>
      </c>
      <c r="W78" s="24"/>
      <c r="X78" s="22"/>
      <c r="Y78" s="26"/>
      <c r="Z78" s="22">
        <v>0</v>
      </c>
    </row>
    <row r="79" spans="1:26" ht="16.5">
      <c r="A79" s="23" t="s">
        <v>191</v>
      </c>
      <c r="B79" s="23"/>
      <c r="C79" s="44" t="e">
        <f>SUMIF('[33]100Q2CF'!$A:$A,A79,'[33]100Q2CF'!$C:$C)</f>
        <v>#VALUE!</v>
      </c>
      <c r="D79" s="23"/>
      <c r="E79" s="44" t="e">
        <f>SUMIF('[33]100Q2CF'!$A:$A,A79,'[33]100Q2CF'!$E:$E)</f>
        <v>#VALUE!</v>
      </c>
      <c r="F79" s="44" t="e">
        <f>SUMIF('[33]100Q2CF'!$A:$A,A79,'[33]100Q2CF'!$G:$G)</f>
        <v>#VALUE!</v>
      </c>
      <c r="G79" s="44" t="e">
        <f>SUMIF('[33]100Q2CF'!$A:$A,A79,'[33]100Q2CF'!$I:$I)</f>
        <v>#VALUE!</v>
      </c>
      <c r="H79" s="23"/>
      <c r="I79" s="44" t="e">
        <f>SUMIF('[33]100Q2CF'!$A:$A,A79,'[33]100Q2CF'!$K:$K)</f>
        <v>#VALUE!</v>
      </c>
      <c r="J79" s="23"/>
      <c r="K79" s="44" t="e">
        <f>SUMIF('[33]100Q2CF'!$A:$A,A79,'[33]100Q2CF'!$M:$M)</f>
        <v>#VALUE!</v>
      </c>
      <c r="L79" s="43" t="e">
        <f>SUMIF('[1]99Q4CF'!$A:$A,A79,'[1]99Q4CF'!$C:$C)</f>
        <v>#VALUE!</v>
      </c>
      <c r="M79" s="23"/>
      <c r="N79" s="43" t="e">
        <f>SUMIF('[1]99Q4CF'!$A:$A,A79,'[1]99Q4CF'!$E:$E)</f>
        <v>#VALUE!</v>
      </c>
      <c r="O79" s="25"/>
      <c r="P79" s="65"/>
      <c r="Q79" s="23"/>
      <c r="R79" s="65">
        <v>0</v>
      </c>
      <c r="S79" s="23"/>
      <c r="T79" s="58"/>
      <c r="U79" s="23"/>
      <c r="V79" s="58">
        <v>0</v>
      </c>
      <c r="W79" s="24"/>
      <c r="X79" s="22"/>
      <c r="Y79" s="26"/>
      <c r="Z79" s="22">
        <v>0</v>
      </c>
    </row>
    <row r="80" spans="1:26" ht="16.5">
      <c r="A80" s="23" t="s">
        <v>192</v>
      </c>
      <c r="B80" s="23"/>
      <c r="C80" s="44" t="e">
        <f>SUMIF('[33]100Q2CF'!$A:$A,A80,'[33]100Q2CF'!$C:$C)</f>
        <v>#VALUE!</v>
      </c>
      <c r="D80" s="23"/>
      <c r="E80" s="44" t="e">
        <f>SUMIF('[33]100Q2CF'!$A:$A,A80,'[33]100Q2CF'!$E:$E)</f>
        <v>#VALUE!</v>
      </c>
      <c r="F80" s="44" t="e">
        <f>SUMIF('[33]100Q2CF'!$A:$A,A80,'[33]100Q2CF'!$G:$G)</f>
        <v>#VALUE!</v>
      </c>
      <c r="G80" s="44" t="e">
        <f>SUMIF('[33]100Q2CF'!$A:$A,A80,'[33]100Q2CF'!$I:$I)</f>
        <v>#VALUE!</v>
      </c>
      <c r="H80" s="23"/>
      <c r="I80" s="44" t="e">
        <f>SUMIF('[33]100Q2CF'!$A:$A,A80,'[33]100Q2CF'!$K:$K)</f>
        <v>#VALUE!</v>
      </c>
      <c r="J80" s="23"/>
      <c r="K80" s="44" t="e">
        <f>SUMIF('[33]100Q2CF'!$A:$A,A80,'[33]100Q2CF'!$M:$M)</f>
        <v>#VALUE!</v>
      </c>
      <c r="L80" s="43" t="e">
        <f>SUMIF('[1]99Q4CF'!$A:$A,A80,'[1]99Q4CF'!$C:$C)</f>
        <v>#VALUE!</v>
      </c>
      <c r="M80" s="23"/>
      <c r="N80" s="43" t="e">
        <f>SUMIF('[1]99Q4CF'!$A:$A,A80,'[1]99Q4CF'!$E:$E)</f>
        <v>#VALUE!</v>
      </c>
      <c r="O80" s="25"/>
      <c r="P80" s="65"/>
      <c r="Q80" s="23"/>
      <c r="R80" s="65">
        <v>0</v>
      </c>
      <c r="S80" s="23"/>
      <c r="T80" s="58"/>
      <c r="U80" s="23"/>
      <c r="V80" s="58">
        <v>0</v>
      </c>
      <c r="W80" s="24"/>
      <c r="X80" s="22"/>
      <c r="Y80" s="26"/>
      <c r="Z80" s="22">
        <v>0</v>
      </c>
    </row>
    <row r="81" spans="1:26" ht="17.25" thickBot="1">
      <c r="A81" s="23" t="s">
        <v>177</v>
      </c>
      <c r="B81" s="23"/>
      <c r="C81" s="44" t="e">
        <f>SUMIF('[33]100Q2CF'!$A:$A,A81,'[33]100Q2CF'!$C:$C)</f>
        <v>#VALUE!</v>
      </c>
      <c r="D81" s="23"/>
      <c r="E81" s="44" t="e">
        <f>SUMIF('[33]100Q2CF'!$A:$A,A81,'[33]100Q2CF'!$E:$E)</f>
        <v>#VALUE!</v>
      </c>
      <c r="F81" s="44" t="e">
        <f>SUMIF('[33]100Q2CF'!$A:$A,A81,'[33]100Q2CF'!$G:$G)</f>
        <v>#VALUE!</v>
      </c>
      <c r="G81" s="44" t="e">
        <f>SUMIF('[33]100Q2CF'!$A:$A,A81,'[33]100Q2CF'!$I:$I)</f>
        <v>#VALUE!</v>
      </c>
      <c r="H81" s="23"/>
      <c r="I81" s="44" t="e">
        <f>SUMIF('[33]100Q2CF'!$A:$A,A81,'[33]100Q2CF'!$K:$K)</f>
        <v>#VALUE!</v>
      </c>
      <c r="J81" s="23"/>
      <c r="K81" s="44" t="e">
        <f>SUMIF('[33]100Q2CF'!$A:$A,A81,'[33]100Q2CF'!$M:$M)</f>
        <v>#VALUE!</v>
      </c>
      <c r="L81" s="43" t="e">
        <f>SUMIF('[1]99Q4CF'!$A:$A,A81,'[1]99Q4CF'!$C:$C)</f>
        <v>#VALUE!</v>
      </c>
      <c r="M81" s="23"/>
      <c r="N81" s="43" t="e">
        <f>SUMIF('[1]99Q4CF'!$A:$A,A81,'[1]99Q4CF'!$E:$E)</f>
        <v>#VALUE!</v>
      </c>
      <c r="O81" s="25"/>
      <c r="P81" s="65"/>
      <c r="Q81" s="23"/>
      <c r="R81" s="65">
        <v>-592</v>
      </c>
      <c r="S81" s="23"/>
      <c r="T81" s="58">
        <v>-323</v>
      </c>
      <c r="U81" s="23"/>
      <c r="V81" s="58">
        <v>-592</v>
      </c>
      <c r="W81" s="24"/>
      <c r="X81" s="22"/>
      <c r="Y81" s="26"/>
      <c r="Z81" s="22">
        <v>0</v>
      </c>
    </row>
    <row r="82" spans="1:26" s="97" customFormat="1" ht="17.25" thickBot="1">
      <c r="A82" s="87" t="s">
        <v>180</v>
      </c>
      <c r="B82" s="88"/>
      <c r="C82" s="98" t="e">
        <f>SUM(C64:C81)</f>
        <v>#VALUE!</v>
      </c>
      <c r="D82" s="90"/>
      <c r="E82" s="98" t="e">
        <f>SUM(E64:E81)</f>
        <v>#VALUE!</v>
      </c>
      <c r="F82" s="98" t="e">
        <f>SUM(F64:F81)</f>
        <v>#VALUE!</v>
      </c>
      <c r="G82" s="98" t="e">
        <f>SUM(G64:G81)</f>
        <v>#VALUE!</v>
      </c>
      <c r="H82" s="90"/>
      <c r="I82" s="98" t="e">
        <f>SUM(I64:I81)</f>
        <v>#VALUE!</v>
      </c>
      <c r="J82" s="88"/>
      <c r="K82" s="98" t="e">
        <f>SUM(K64:K81)</f>
        <v>#VALUE!</v>
      </c>
      <c r="L82" s="99" t="e">
        <f>SUM(L64:L81)</f>
        <v>#VALUE!</v>
      </c>
      <c r="M82" s="90"/>
      <c r="N82" s="99" t="e">
        <f>SUM(N64:N81)</f>
        <v>#VALUE!</v>
      </c>
      <c r="O82" s="100"/>
      <c r="P82" s="101">
        <f>SUM(P64:P81)</f>
        <v>-13834726</v>
      </c>
      <c r="Q82" s="90"/>
      <c r="R82" s="101">
        <f>SUM(R64:R81)</f>
        <v>-12064326</v>
      </c>
      <c r="S82" s="90"/>
      <c r="T82" s="102">
        <f>SUM(T64:T81)</f>
        <v>-6751772</v>
      </c>
      <c r="U82" s="90"/>
      <c r="V82" s="102">
        <f>SUM(V64:V81)</f>
        <v>-4574094</v>
      </c>
      <c r="W82" s="95"/>
      <c r="X82" s="100">
        <f>SUM(X64:X81)</f>
        <v>-6446233</v>
      </c>
      <c r="Y82" s="96"/>
      <c r="Z82" s="100">
        <f>SUM(Z64:Z81)</f>
        <v>-4410940</v>
      </c>
    </row>
    <row r="83" spans="1:26" ht="15.75">
      <c r="A83" s="24"/>
      <c r="B83" s="24"/>
      <c r="C83" s="44"/>
      <c r="D83" s="24"/>
      <c r="E83" s="44"/>
      <c r="F83" s="44"/>
      <c r="G83" s="44"/>
      <c r="H83" s="24"/>
      <c r="I83" s="44"/>
      <c r="J83" s="24"/>
      <c r="K83" s="44"/>
      <c r="L83" s="43"/>
      <c r="M83" s="24"/>
      <c r="N83" s="43"/>
      <c r="O83" s="25"/>
      <c r="P83" s="65"/>
      <c r="Q83" s="24"/>
      <c r="R83" s="65"/>
      <c r="S83" s="24"/>
      <c r="T83" s="58"/>
      <c r="U83" s="24"/>
      <c r="V83" s="58"/>
      <c r="W83" s="24"/>
      <c r="X83" s="22"/>
      <c r="Y83" s="26"/>
      <c r="Z83" s="22"/>
    </row>
    <row r="84" spans="1:26" ht="16.5">
      <c r="A84" s="37" t="s">
        <v>181</v>
      </c>
      <c r="B84" s="23"/>
      <c r="C84" s="44" t="e">
        <f>SUMIF('[33]100Q2CF'!$A:$A,A84,'[33]100Q2CF'!$C:$C)</f>
        <v>#VALUE!</v>
      </c>
      <c r="D84" s="37"/>
      <c r="E84" s="44" t="e">
        <f>SUMIF('[33]100Q2CF'!$A:$A,A84,'[33]100Q2CF'!$E:$E)</f>
        <v>#VALUE!</v>
      </c>
      <c r="F84" s="44" t="e">
        <f>SUMIF('[33]100Q2CF'!$A:$A,A84,'[33]100Q2CF'!$G:$G)</f>
        <v>#VALUE!</v>
      </c>
      <c r="G84" s="44" t="e">
        <f>SUMIF('[33]100Q2CF'!$A:$A,A84,'[33]100Q2CF'!$I:$I)</f>
        <v>#VALUE!</v>
      </c>
      <c r="H84" s="37"/>
      <c r="I84" s="44" t="e">
        <f>SUMIF('[33]100Q2CF'!$A:$A,A84,'[33]100Q2CF'!$K:$K)</f>
        <v>#VALUE!</v>
      </c>
      <c r="J84" s="23"/>
      <c r="K84" s="44" t="e">
        <f>SUMIF('[33]100Q2CF'!$A:$A,A84,'[33]100Q2CF'!$M:$M)</f>
        <v>#VALUE!</v>
      </c>
      <c r="L84" s="43" t="e">
        <f>SUMIF('[1]99Q4CF'!$A:$A,A84,'[1]99Q4CF'!$C:$C)</f>
        <v>#VALUE!</v>
      </c>
      <c r="M84" s="37"/>
      <c r="N84" s="43" t="e">
        <f>SUMIF('[1]99Q4CF'!$A:$A,A84,'[1]99Q4CF'!$E:$E)</f>
        <v>#VALUE!</v>
      </c>
      <c r="O84" s="22"/>
      <c r="P84" s="65">
        <v>-4931</v>
      </c>
      <c r="Q84" s="37"/>
      <c r="R84" s="65">
        <v>-3884</v>
      </c>
      <c r="S84" s="37"/>
      <c r="T84" s="58">
        <v>625</v>
      </c>
      <c r="U84" s="37"/>
      <c r="V84" s="58">
        <v>-1664</v>
      </c>
      <c r="W84" s="38"/>
      <c r="X84" s="22">
        <v>-3484</v>
      </c>
      <c r="Y84" s="26"/>
      <c r="Z84" s="22">
        <v>2654</v>
      </c>
    </row>
    <row r="85" spans="1:26" ht="15.75">
      <c r="A85" s="24"/>
      <c r="B85" s="24"/>
      <c r="C85" s="44"/>
      <c r="D85" s="24"/>
      <c r="E85" s="44"/>
      <c r="F85" s="44"/>
      <c r="G85" s="44"/>
      <c r="H85" s="24"/>
      <c r="I85" s="44"/>
      <c r="J85" s="24"/>
      <c r="K85" s="44"/>
      <c r="L85" s="43"/>
      <c r="M85" s="24"/>
      <c r="N85" s="43"/>
      <c r="O85" s="25"/>
      <c r="P85" s="65"/>
      <c r="Q85" s="24"/>
      <c r="R85" s="65"/>
      <c r="S85" s="24"/>
      <c r="T85" s="58"/>
      <c r="U85" s="24"/>
      <c r="V85" s="58"/>
      <c r="W85" s="24"/>
      <c r="X85" s="22"/>
      <c r="Y85" s="26"/>
      <c r="Z85" s="22"/>
    </row>
    <row r="86" spans="1:26" ht="16.5">
      <c r="A86" s="37" t="s">
        <v>182</v>
      </c>
      <c r="B86" s="23"/>
      <c r="C86" s="84" t="e">
        <f>SUMIF('[33]100Q2CF'!$A:$A,A86,'[33]100Q2CF'!$C:$C)</f>
        <v>#VALUE!</v>
      </c>
      <c r="D86" s="37"/>
      <c r="E86" s="84" t="e">
        <f>SUMIF('[33]100Q2CF'!$A:$A,A86,'[33]100Q2CF'!$E:$E)</f>
        <v>#VALUE!</v>
      </c>
      <c r="F86" s="84" t="e">
        <f>SUMIF('[33]100Q2CF'!$A:$A,A86,'[33]100Q2CF'!$G:$G)</f>
        <v>#VALUE!</v>
      </c>
      <c r="G86" s="84" t="e">
        <f>SUMIF('[33]100Q2CF'!$A:$A,A86,'[33]100Q2CF'!$I:$I)</f>
        <v>#VALUE!</v>
      </c>
      <c r="H86" s="37"/>
      <c r="I86" s="84" t="e">
        <f>SUMIF('[33]100Q2CF'!$A:$A,A86,'[33]100Q2CF'!$K:$K)</f>
        <v>#VALUE!</v>
      </c>
      <c r="J86" s="23"/>
      <c r="K86" s="84" t="e">
        <f>SUMIF('[33]100Q2CF'!$A:$A,A86,'[33]100Q2CF'!$M:$M)</f>
        <v>#VALUE!</v>
      </c>
      <c r="L86" s="72" t="e">
        <f>SUMIF('[1]99Q4CF'!$A:$A,A86,'[1]99Q4CF'!$C:$C)</f>
        <v>#VALUE!</v>
      </c>
      <c r="M86" s="37"/>
      <c r="N86" s="72" t="e">
        <f>SUMIF('[1]99Q4CF'!$A:$A,A86,'[1]99Q4CF'!$E:$E)</f>
        <v>#VALUE!</v>
      </c>
      <c r="O86" s="39"/>
      <c r="P86" s="66">
        <v>20846</v>
      </c>
      <c r="Q86" s="37"/>
      <c r="R86" s="66">
        <v>0</v>
      </c>
      <c r="S86" s="37"/>
      <c r="T86" s="59">
        <v>0</v>
      </c>
      <c r="U86" s="37"/>
      <c r="V86" s="59">
        <v>0</v>
      </c>
      <c r="W86" s="38"/>
      <c r="X86" s="39">
        <v>0</v>
      </c>
      <c r="Y86" s="26"/>
      <c r="Z86" s="39">
        <v>0</v>
      </c>
    </row>
    <row r="87" spans="1:26" ht="15.75">
      <c r="A87" s="24"/>
      <c r="B87" s="24"/>
      <c r="C87" s="44"/>
      <c r="D87" s="24"/>
      <c r="E87" s="44"/>
      <c r="F87" s="44"/>
      <c r="G87" s="44"/>
      <c r="H87" s="24"/>
      <c r="I87" s="44"/>
      <c r="J87" s="24"/>
      <c r="K87" s="44"/>
      <c r="L87" s="43"/>
      <c r="M87" s="24"/>
      <c r="N87" s="43"/>
      <c r="O87" s="25"/>
      <c r="P87" s="65"/>
      <c r="Q87" s="24"/>
      <c r="R87" s="65"/>
      <c r="S87" s="24"/>
      <c r="T87" s="58"/>
      <c r="U87" s="24"/>
      <c r="V87" s="58"/>
      <c r="W87" s="24"/>
      <c r="X87" s="22"/>
      <c r="Y87" s="26"/>
      <c r="Z87" s="22"/>
    </row>
    <row r="88" spans="1:26" ht="16.5">
      <c r="A88" s="37" t="s">
        <v>211</v>
      </c>
      <c r="B88" s="23"/>
      <c r="C88" s="44" t="e">
        <f>SUM(C44,C61,C82,C84,C86)</f>
        <v>#VALUE!</v>
      </c>
      <c r="D88" s="37"/>
      <c r="E88" s="44" t="e">
        <f>SUM(E44,E61,E82,E84,E86)</f>
        <v>#VALUE!</v>
      </c>
      <c r="F88" s="44" t="e">
        <f>SUM(F44,F61,F82,F84,F86)</f>
        <v>#VALUE!</v>
      </c>
      <c r="G88" s="44" t="e">
        <f>SUM(G44,G61,G82,G84,G86)</f>
        <v>#VALUE!</v>
      </c>
      <c r="H88" s="37"/>
      <c r="I88" s="44" t="e">
        <f>SUM(I44,I61,I82,I84,I86)</f>
        <v>#VALUE!</v>
      </c>
      <c r="J88" s="23"/>
      <c r="K88" s="44" t="e">
        <f>SUM(K44,K61,K82,K84,K86)</f>
        <v>#VALUE!</v>
      </c>
      <c r="L88" s="43" t="e">
        <f>SUM(L44,L61,L82,L84,L86)</f>
        <v>#VALUE!</v>
      </c>
      <c r="M88" s="37"/>
      <c r="N88" s="43" t="e">
        <f>SUM(N44,N61,N82,N84,N86)</f>
        <v>#VALUE!</v>
      </c>
      <c r="O88" s="22"/>
      <c r="P88" s="65">
        <f>SUM(P44,P61,P82,P84,P86)</f>
        <v>-249878</v>
      </c>
      <c r="Q88" s="37"/>
      <c r="R88" s="65">
        <f>SUM(R44,R61,R82,R84,R86)</f>
        <v>-1063047</v>
      </c>
      <c r="S88" s="37"/>
      <c r="T88" s="58">
        <f>SUM(T44,T61,T82,T84,T86)</f>
        <v>2859017</v>
      </c>
      <c r="U88" s="37"/>
      <c r="V88" s="58">
        <f>SUM(V44,V61,V82,V84,V86)</f>
        <v>2635776</v>
      </c>
      <c r="W88" s="38"/>
      <c r="X88" s="22">
        <f>SUM(X44,X61,X82,X84,X86)</f>
        <v>-41005</v>
      </c>
      <c r="Y88" s="26"/>
      <c r="Z88" s="22">
        <f>SUM(Z44,Z61,Z82,Z84,Z86)</f>
        <v>856963</v>
      </c>
    </row>
    <row r="89" spans="1:26" ht="16.5">
      <c r="A89" s="37" t="s">
        <v>183</v>
      </c>
      <c r="B89" s="23"/>
      <c r="C89" s="84" t="e">
        <f>SUMIF('[33]100Q2CF'!$A:$A,A89,'[33]100Q2CF'!$C:$C)</f>
        <v>#VALUE!</v>
      </c>
      <c r="D89" s="37"/>
      <c r="E89" s="84" t="e">
        <f>SUMIF('[33]100Q2CF'!$A:$A,A89,'[33]100Q2CF'!$E:$E)</f>
        <v>#VALUE!</v>
      </c>
      <c r="F89" s="84" t="e">
        <f>SUMIF('[33]100Q2CF'!$A:$A,A89,'[33]100Q2CF'!$G:$G)</f>
        <v>#VALUE!</v>
      </c>
      <c r="G89" s="84" t="e">
        <f>SUMIF('[33]100Q2CF'!$A:$A,A89,'[33]100Q2CF'!$I:$I)</f>
        <v>#VALUE!</v>
      </c>
      <c r="H89" s="37"/>
      <c r="I89" s="84" t="e">
        <f>SUMIF('[33]100Q2CF'!$A:$A,A89,'[33]100Q2CF'!$K:$K)</f>
        <v>#VALUE!</v>
      </c>
      <c r="J89" s="23"/>
      <c r="K89" s="84" t="e">
        <f>SUMIF('[33]100Q2CF'!$A:$A,A89,'[33]100Q2CF'!$M:$M)</f>
        <v>#VALUE!</v>
      </c>
      <c r="L89" s="72" t="e">
        <f>SUMIF('[1]99Q4CF'!$A:$A,A89,'[1]99Q4CF'!$C:$C)</f>
        <v>#VALUE!</v>
      </c>
      <c r="M89" s="37"/>
      <c r="N89" s="72" t="e">
        <f>SUMIF('[1]99Q4CF'!$A:$A,A89,'[1]99Q4CF'!$E:$E)</f>
        <v>#VALUE!</v>
      </c>
      <c r="O89" s="39"/>
      <c r="P89" s="66">
        <v>2999036</v>
      </c>
      <c r="Q89" s="37"/>
      <c r="R89" s="66">
        <v>3868062</v>
      </c>
      <c r="S89" s="37"/>
      <c r="T89" s="59">
        <v>2999036</v>
      </c>
      <c r="U89" s="37"/>
      <c r="V89" s="59">
        <v>3868062</v>
      </c>
      <c r="W89" s="38"/>
      <c r="X89" s="39">
        <v>2999036</v>
      </c>
      <c r="Y89" s="26"/>
      <c r="Z89" s="39">
        <v>3868062</v>
      </c>
    </row>
    <row r="90" spans="1:26" ht="15.75">
      <c r="A90" s="24"/>
      <c r="B90" s="24"/>
      <c r="C90" s="44"/>
      <c r="D90" s="24"/>
      <c r="E90" s="44"/>
      <c r="F90" s="44"/>
      <c r="G90" s="44"/>
      <c r="H90" s="24"/>
      <c r="I90" s="44"/>
      <c r="J90" s="24"/>
      <c r="K90" s="44"/>
      <c r="L90" s="43"/>
      <c r="M90" s="24"/>
      <c r="N90" s="43"/>
      <c r="O90" s="25"/>
      <c r="P90" s="65"/>
      <c r="Q90" s="24"/>
      <c r="R90" s="65"/>
      <c r="S90" s="24"/>
      <c r="T90" s="58"/>
      <c r="U90" s="24"/>
      <c r="V90" s="58"/>
      <c r="W90" s="24"/>
      <c r="X90" s="22"/>
      <c r="Y90" s="26"/>
      <c r="Z90" s="22"/>
    </row>
    <row r="91" spans="1:26" ht="16.5">
      <c r="A91" s="37" t="s">
        <v>184</v>
      </c>
      <c r="B91" s="23"/>
      <c r="C91" s="85" t="e">
        <f>SUM(C88:C89)</f>
        <v>#VALUE!</v>
      </c>
      <c r="D91" s="37"/>
      <c r="E91" s="85" t="e">
        <f>SUM(E88:E89)</f>
        <v>#VALUE!</v>
      </c>
      <c r="F91" s="85" t="e">
        <f>SUM(F88:F89)</f>
        <v>#VALUE!</v>
      </c>
      <c r="G91" s="85" t="e">
        <f>SUM(G88:G89)</f>
        <v>#VALUE!</v>
      </c>
      <c r="H91" s="37"/>
      <c r="I91" s="85" t="e">
        <f>SUM(I88:I89)</f>
        <v>#VALUE!</v>
      </c>
      <c r="J91" s="23"/>
      <c r="K91" s="85" t="e">
        <f>SUM(K88:K89)</f>
        <v>#VALUE!</v>
      </c>
      <c r="L91" s="73" t="e">
        <f>SUM(L88:L89)</f>
        <v>#VALUE!</v>
      </c>
      <c r="M91" s="37"/>
      <c r="N91" s="73" t="e">
        <f>SUM(N88:N89)</f>
        <v>#VALUE!</v>
      </c>
      <c r="O91" s="40"/>
      <c r="P91" s="67">
        <f>SUM(P88:P89)</f>
        <v>2749158</v>
      </c>
      <c r="Q91" s="37"/>
      <c r="R91" s="67">
        <f>SUM(R88:R89)</f>
        <v>2805015</v>
      </c>
      <c r="S91" s="37"/>
      <c r="T91" s="60">
        <f>SUM(T88:T89)</f>
        <v>5858053</v>
      </c>
      <c r="U91" s="37"/>
      <c r="V91" s="60">
        <f>SUM(V88:V89)</f>
        <v>6503838</v>
      </c>
      <c r="W91" s="38"/>
      <c r="X91" s="40">
        <f>SUM(X88:X89)</f>
        <v>2958031</v>
      </c>
      <c r="Y91" s="26"/>
      <c r="Z91" s="40">
        <f>SUM(Z88:Z89)</f>
        <v>4725025</v>
      </c>
    </row>
  </sheetData>
  <sheetProtection/>
  <mergeCells count="3">
    <mergeCell ref="A7:A8"/>
    <mergeCell ref="W7:W8"/>
    <mergeCell ref="Y7:Y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3"/>
  </sheetPr>
  <dimension ref="A1:AF74"/>
  <sheetViews>
    <sheetView zoomScalePageLayoutView="0" workbookViewId="0" topLeftCell="A8">
      <pane xSplit="4" ySplit="2" topLeftCell="E10" activePane="bottomRight" state="frozen"/>
      <selection pane="topLeft" activeCell="F61" sqref="F61"/>
      <selection pane="topRight" activeCell="F61" sqref="F61"/>
      <selection pane="bottomLeft" activeCell="F61" sqref="F61"/>
      <selection pane="bottomRight" activeCell="F61" sqref="F61"/>
    </sheetView>
  </sheetViews>
  <sheetFormatPr defaultColWidth="9.00390625" defaultRowHeight="15.75" outlineLevelRow="1" outlineLevelCol="1"/>
  <cols>
    <col min="1" max="1" width="5.50390625" style="6" customWidth="1"/>
    <col min="2" max="2" width="1.12109375" style="6" customWidth="1"/>
    <col min="3" max="3" width="38.50390625" style="6" customWidth="1"/>
    <col min="4" max="4" width="0.875" style="6" customWidth="1"/>
    <col min="5" max="5" width="19.75390625" style="7" customWidth="1"/>
    <col min="6" max="6" width="1.00390625" style="6" customWidth="1"/>
    <col min="7" max="7" width="7.75390625" style="7" hidden="1" customWidth="1" outlineLevel="1"/>
    <col min="8" max="8" width="1.37890625" style="6" hidden="1" customWidth="1" outlineLevel="1" collapsed="1"/>
    <col min="9" max="9" width="18.25390625" style="7" customWidth="1" collapsed="1"/>
    <col min="10" max="10" width="1.12109375" style="6" customWidth="1"/>
    <col min="11" max="11" width="5.375" style="7" hidden="1" customWidth="1" outlineLevel="1"/>
    <col min="12" max="12" width="1.875" style="6" customWidth="1" collapsed="1"/>
    <col min="13" max="13" width="8.00390625" style="6" customWidth="1"/>
    <col min="14" max="14" width="1.4921875" style="6" customWidth="1"/>
    <col min="15" max="15" width="35.75390625" style="6" customWidth="1"/>
    <col min="16" max="16" width="1.75390625" style="6" customWidth="1"/>
    <col min="17" max="17" width="21.50390625" style="7" customWidth="1"/>
    <col min="18" max="18" width="1.37890625" style="6" customWidth="1"/>
    <col min="19" max="19" width="7.75390625" style="7" hidden="1" customWidth="1" outlineLevel="1"/>
    <col min="20" max="20" width="1.25" style="6" hidden="1" customWidth="1" outlineLevel="1"/>
    <col min="21" max="21" width="19.125" style="7" customWidth="1" collapsed="1"/>
    <col min="22" max="22" width="0.875" style="6" customWidth="1"/>
    <col min="23" max="23" width="5.375" style="7" hidden="1" customWidth="1" outlineLevel="1"/>
    <col min="24" max="24" width="9.00390625" style="6" customWidth="1" collapsed="1"/>
    <col min="25" max="16384" width="9.00390625" style="6" customWidth="1"/>
  </cols>
  <sheetData>
    <row r="1" ht="14.25" hidden="1" outlineLevel="1">
      <c r="A1" s="5" t="s">
        <v>14</v>
      </c>
    </row>
    <row r="2" ht="14.25" hidden="1" outlineLevel="1">
      <c r="A2" s="5" t="s">
        <v>15</v>
      </c>
    </row>
    <row r="3" ht="14.25" hidden="1" outlineLevel="1">
      <c r="A3" s="5" t="s">
        <v>199</v>
      </c>
    </row>
    <row r="4" ht="14.25" hidden="1" outlineLevel="1">
      <c r="A4" s="5" t="s">
        <v>16</v>
      </c>
    </row>
    <row r="5" ht="14.25" hidden="1" outlineLevel="1">
      <c r="A5" s="5" t="s">
        <v>17</v>
      </c>
    </row>
    <row r="6" ht="14.25" hidden="1" outlineLevel="1">
      <c r="A6" s="5" t="s">
        <v>18</v>
      </c>
    </row>
    <row r="7" ht="13.5" hidden="1" outlineLevel="1">
      <c r="A7" s="8"/>
    </row>
    <row r="8" spans="1:23" ht="15" customHeight="1" collapsed="1" thickBot="1">
      <c r="A8" s="9"/>
      <c r="B8" s="9"/>
      <c r="C8" s="9"/>
      <c r="D8" s="9"/>
      <c r="E8" s="415" t="s">
        <v>284</v>
      </c>
      <c r="F8" s="415"/>
      <c r="G8" s="415"/>
      <c r="H8" s="10"/>
      <c r="I8" s="416" t="s">
        <v>285</v>
      </c>
      <c r="J8" s="416"/>
      <c r="K8" s="416"/>
      <c r="L8" s="11"/>
      <c r="M8" s="11"/>
      <c r="N8" s="11"/>
      <c r="O8" s="11"/>
      <c r="P8" s="11"/>
      <c r="Q8" s="415" t="s">
        <v>284</v>
      </c>
      <c r="R8" s="415"/>
      <c r="S8" s="415"/>
      <c r="T8" s="10"/>
      <c r="U8" s="416" t="s">
        <v>285</v>
      </c>
      <c r="V8" s="416"/>
      <c r="W8" s="416"/>
    </row>
    <row r="9" spans="1:32" ht="15" thickBot="1">
      <c r="A9" s="12" t="s">
        <v>19</v>
      </c>
      <c r="B9" s="13"/>
      <c r="C9" s="12" t="s">
        <v>20</v>
      </c>
      <c r="D9" s="9"/>
      <c r="E9" s="31" t="s">
        <v>21</v>
      </c>
      <c r="F9" s="11"/>
      <c r="G9" s="31" t="s">
        <v>22</v>
      </c>
      <c r="H9" s="11"/>
      <c r="I9" s="31" t="s">
        <v>21</v>
      </c>
      <c r="J9" s="11"/>
      <c r="K9" s="31" t="s">
        <v>22</v>
      </c>
      <c r="L9" s="11"/>
      <c r="M9" s="12" t="s">
        <v>19</v>
      </c>
      <c r="N9" s="9"/>
      <c r="O9" s="12" t="s">
        <v>23</v>
      </c>
      <c r="P9" s="9"/>
      <c r="Q9" s="31" t="s">
        <v>21</v>
      </c>
      <c r="R9" s="11"/>
      <c r="S9" s="31" t="s">
        <v>22</v>
      </c>
      <c r="T9" s="11"/>
      <c r="U9" s="31" t="s">
        <v>21</v>
      </c>
      <c r="V9" s="11"/>
      <c r="W9" s="31" t="s">
        <v>22</v>
      </c>
      <c r="X9" s="32"/>
      <c r="Y9" s="32"/>
      <c r="Z9" s="32"/>
      <c r="AA9" s="32"/>
      <c r="AB9" s="32"/>
      <c r="AC9" s="32"/>
      <c r="AD9" s="32"/>
      <c r="AE9" s="32"/>
      <c r="AF9" s="32"/>
    </row>
    <row r="10" spans="1:23" ht="14.25">
      <c r="A10" s="14"/>
      <c r="B10" s="14"/>
      <c r="C10" s="15" t="s">
        <v>24</v>
      </c>
      <c r="D10" s="14"/>
      <c r="E10" s="16"/>
      <c r="F10" s="14"/>
      <c r="G10" s="16"/>
      <c r="H10" s="14"/>
      <c r="I10" s="16"/>
      <c r="J10" s="14"/>
      <c r="K10" s="16"/>
      <c r="L10" s="14"/>
      <c r="M10" s="14"/>
      <c r="N10" s="14"/>
      <c r="O10" s="15" t="s">
        <v>25</v>
      </c>
      <c r="P10" s="14"/>
      <c r="Q10" s="16"/>
      <c r="R10" s="14"/>
      <c r="S10" s="16"/>
      <c r="T10" s="14"/>
      <c r="U10" s="16"/>
      <c r="V10" s="14"/>
      <c r="W10" s="16"/>
    </row>
    <row r="11" spans="1:23" ht="14.25">
      <c r="A11" s="14">
        <v>1100</v>
      </c>
      <c r="B11" s="14"/>
      <c r="C11" s="15" t="s">
        <v>26</v>
      </c>
      <c r="D11" s="14"/>
      <c r="E11" s="16">
        <v>9870993</v>
      </c>
      <c r="F11" s="14"/>
      <c r="G11" s="16"/>
      <c r="H11" s="14"/>
      <c r="I11" s="16">
        <v>5858053</v>
      </c>
      <c r="J11" s="14"/>
      <c r="K11" s="16">
        <v>4</v>
      </c>
      <c r="L11" s="14"/>
      <c r="M11" s="14">
        <v>2100</v>
      </c>
      <c r="N11" s="14"/>
      <c r="O11" s="15" t="s">
        <v>27</v>
      </c>
      <c r="P11" s="14"/>
      <c r="Q11" s="29">
        <v>1028000</v>
      </c>
      <c r="R11" s="14"/>
      <c r="S11" s="16"/>
      <c r="T11" s="14"/>
      <c r="U11" s="16">
        <v>600000</v>
      </c>
      <c r="V11" s="14"/>
      <c r="W11" s="16">
        <v>14</v>
      </c>
    </row>
    <row r="12" spans="1:23" ht="14.25">
      <c r="A12" s="14">
        <v>1310</v>
      </c>
      <c r="C12" s="47" t="s">
        <v>213</v>
      </c>
      <c r="I12" s="7">
        <v>0</v>
      </c>
      <c r="J12" s="14"/>
      <c r="K12" s="16" t="s">
        <v>28</v>
      </c>
      <c r="L12" s="14"/>
      <c r="M12" s="14">
        <v>2110</v>
      </c>
      <c r="N12" s="14"/>
      <c r="O12" s="15" t="s">
        <v>30</v>
      </c>
      <c r="P12" s="14"/>
      <c r="Q12" s="29">
        <v>0</v>
      </c>
      <c r="R12" s="14"/>
      <c r="S12" s="16"/>
      <c r="T12" s="14"/>
      <c r="U12" s="16">
        <v>249759</v>
      </c>
      <c r="V12" s="14"/>
      <c r="W12" s="16">
        <v>3</v>
      </c>
    </row>
    <row r="13" spans="1:23" ht="14.25">
      <c r="A13" s="14">
        <v>1320</v>
      </c>
      <c r="B13" s="14"/>
      <c r="C13" s="15" t="s">
        <v>29</v>
      </c>
      <c r="D13" s="14"/>
      <c r="E13" s="16">
        <v>214743</v>
      </c>
      <c r="F13" s="14"/>
      <c r="G13" s="16"/>
      <c r="H13" s="14"/>
      <c r="I13" s="16">
        <v>173609</v>
      </c>
      <c r="J13" s="14"/>
      <c r="K13" s="16"/>
      <c r="L13" s="14"/>
      <c r="M13" s="14">
        <v>2120</v>
      </c>
      <c r="N13" s="14"/>
      <c r="O13" s="15" t="s">
        <v>31</v>
      </c>
      <c r="P13" s="14"/>
      <c r="Q13" s="42">
        <v>124449</v>
      </c>
      <c r="R13" s="14"/>
      <c r="S13" s="16"/>
      <c r="T13" s="14"/>
      <c r="U13" s="42">
        <v>267474</v>
      </c>
      <c r="V13" s="14"/>
      <c r="W13" s="16" t="s">
        <v>28</v>
      </c>
    </row>
    <row r="14" spans="1:23" ht="14.25">
      <c r="A14" s="14">
        <v>1340</v>
      </c>
      <c r="B14" s="14"/>
      <c r="C14" s="15" t="s">
        <v>212</v>
      </c>
      <c r="D14" s="14"/>
      <c r="E14" s="16"/>
      <c r="F14" s="14"/>
      <c r="G14" s="16"/>
      <c r="H14" s="14"/>
      <c r="I14" s="16"/>
      <c r="J14" s="14"/>
      <c r="K14" s="16" t="s">
        <v>28</v>
      </c>
      <c r="L14" s="14"/>
      <c r="M14" s="14">
        <v>2140</v>
      </c>
      <c r="N14" s="14"/>
      <c r="O14" s="15" t="s">
        <v>32</v>
      </c>
      <c r="P14" s="14"/>
      <c r="Q14" s="42">
        <f>3294962+33734</f>
        <v>3328696</v>
      </c>
      <c r="R14" s="14"/>
      <c r="S14" s="16"/>
      <c r="T14" s="14"/>
      <c r="U14" s="42">
        <v>2910447</v>
      </c>
      <c r="V14" s="14"/>
      <c r="W14" s="16">
        <v>3</v>
      </c>
    </row>
    <row r="15" spans="1:23" ht="14.25">
      <c r="A15" s="14">
        <v>1120</v>
      </c>
      <c r="B15" s="14"/>
      <c r="C15" s="41" t="s">
        <v>33</v>
      </c>
      <c r="D15" s="14"/>
      <c r="E15" s="29">
        <v>25192</v>
      </c>
      <c r="F15" s="14"/>
      <c r="G15" s="16"/>
      <c r="H15" s="14"/>
      <c r="I15" s="16">
        <v>62535</v>
      </c>
      <c r="J15" s="14"/>
      <c r="K15" s="16" t="s">
        <v>28</v>
      </c>
      <c r="L15" s="14"/>
      <c r="M15" s="14">
        <v>2160</v>
      </c>
      <c r="N15" s="14"/>
      <c r="O15" s="15" t="s">
        <v>34</v>
      </c>
      <c r="P15" s="14"/>
      <c r="Q15" s="16">
        <v>1207224</v>
      </c>
      <c r="R15" s="14"/>
      <c r="S15" s="16"/>
      <c r="T15" s="14"/>
      <c r="U15" s="16">
        <v>1427432</v>
      </c>
      <c r="V15" s="14"/>
      <c r="W15" s="16">
        <v>2</v>
      </c>
    </row>
    <row r="16" spans="1:23" ht="14.25">
      <c r="A16" s="14">
        <v>1140</v>
      </c>
      <c r="B16" s="14"/>
      <c r="C16" s="41" t="s">
        <v>35</v>
      </c>
      <c r="D16" s="14"/>
      <c r="E16" s="29">
        <v>6521780</v>
      </c>
      <c r="F16" s="14"/>
      <c r="G16" s="16"/>
      <c r="H16" s="14"/>
      <c r="I16" s="16">
        <v>6417646</v>
      </c>
      <c r="J16" s="14"/>
      <c r="K16" s="16">
        <v>8</v>
      </c>
      <c r="L16" s="14"/>
      <c r="M16" s="14">
        <v>2170</v>
      </c>
      <c r="N16" s="14"/>
      <c r="O16" s="15" t="s">
        <v>36</v>
      </c>
      <c r="P16" s="14"/>
      <c r="Q16" s="16">
        <v>5631958</v>
      </c>
      <c r="R16" s="14"/>
      <c r="S16" s="16"/>
      <c r="T16" s="14"/>
      <c r="U16" s="16">
        <v>5445700</v>
      </c>
      <c r="V16" s="14"/>
      <c r="W16" s="16">
        <v>6</v>
      </c>
    </row>
    <row r="17" spans="1:23" ht="14.25">
      <c r="A17" s="14">
        <v>1150</v>
      </c>
      <c r="B17" s="14"/>
      <c r="C17" s="41" t="s">
        <v>37</v>
      </c>
      <c r="D17" s="14"/>
      <c r="E17" s="29">
        <v>134046</v>
      </c>
      <c r="F17" s="14"/>
      <c r="G17" s="16"/>
      <c r="H17" s="14"/>
      <c r="I17" s="16">
        <v>213903</v>
      </c>
      <c r="J17" s="14"/>
      <c r="K17" s="16" t="s">
        <v>28</v>
      </c>
      <c r="L17" s="14"/>
      <c r="M17" s="14">
        <v>2210</v>
      </c>
      <c r="N17" s="14"/>
      <c r="O17" s="15" t="s">
        <v>38</v>
      </c>
      <c r="P17" s="14"/>
      <c r="Q17" s="42">
        <v>17154978</v>
      </c>
      <c r="R17" s="14"/>
      <c r="S17" s="16"/>
      <c r="T17" s="14"/>
      <c r="U17" s="42">
        <v>19290281</v>
      </c>
      <c r="V17" s="14"/>
      <c r="W17" s="16">
        <v>5</v>
      </c>
    </row>
    <row r="18" spans="1:23" ht="14.25">
      <c r="A18" s="14">
        <v>1160</v>
      </c>
      <c r="B18" s="14"/>
      <c r="C18" s="41" t="s">
        <v>39</v>
      </c>
      <c r="D18" s="14"/>
      <c r="E18" s="29">
        <v>207202</v>
      </c>
      <c r="F18" s="14"/>
      <c r="G18" s="16"/>
      <c r="H18" s="14"/>
      <c r="I18" s="16">
        <v>376939</v>
      </c>
      <c r="J18" s="14"/>
      <c r="K18" s="16">
        <v>1</v>
      </c>
      <c r="L18" s="14"/>
      <c r="M18" s="14">
        <v>2260</v>
      </c>
      <c r="N18" s="14"/>
      <c r="O18" s="15" t="s">
        <v>40</v>
      </c>
      <c r="P18" s="14"/>
      <c r="Q18" s="16">
        <v>3750166</v>
      </c>
      <c r="R18" s="14"/>
      <c r="S18" s="16"/>
      <c r="T18" s="14"/>
      <c r="U18" s="16">
        <v>2521425</v>
      </c>
      <c r="V18" s="14"/>
      <c r="W18" s="16">
        <v>2</v>
      </c>
    </row>
    <row r="19" spans="1:23" ht="14.25">
      <c r="A19" s="14" t="s">
        <v>41</v>
      </c>
      <c r="B19" s="14"/>
      <c r="C19" s="15" t="s">
        <v>42</v>
      </c>
      <c r="D19" s="14"/>
      <c r="E19" s="16">
        <v>1389547</v>
      </c>
      <c r="F19" s="14"/>
      <c r="G19" s="16"/>
      <c r="H19" s="14"/>
      <c r="I19" s="16">
        <v>846399</v>
      </c>
      <c r="J19" s="14"/>
      <c r="K19" s="16" t="s">
        <v>28</v>
      </c>
      <c r="L19" s="14"/>
      <c r="M19" s="14">
        <v>2272</v>
      </c>
      <c r="N19" s="14"/>
      <c r="O19" s="15" t="s">
        <v>43</v>
      </c>
      <c r="P19" s="14"/>
      <c r="Q19" s="29">
        <v>0</v>
      </c>
      <c r="R19" s="14"/>
      <c r="S19" s="16"/>
      <c r="T19" s="14"/>
      <c r="U19" s="16">
        <v>0</v>
      </c>
      <c r="V19" s="14"/>
      <c r="W19" s="16">
        <v>3</v>
      </c>
    </row>
    <row r="20" spans="1:23" ht="14.25">
      <c r="A20" s="14">
        <v>1260</v>
      </c>
      <c r="B20" s="14"/>
      <c r="C20" s="15" t="s">
        <v>44</v>
      </c>
      <c r="D20" s="14"/>
      <c r="E20" s="16">
        <v>816167</v>
      </c>
      <c r="F20" s="14"/>
      <c r="G20" s="16"/>
      <c r="H20" s="14"/>
      <c r="I20" s="16">
        <v>670796</v>
      </c>
      <c r="J20" s="14"/>
      <c r="K20" s="16">
        <v>1</v>
      </c>
      <c r="L20" s="14"/>
      <c r="M20" s="14">
        <v>2273</v>
      </c>
      <c r="N20" s="14"/>
      <c r="O20" s="15" t="s">
        <v>45</v>
      </c>
      <c r="P20" s="14"/>
      <c r="Q20" s="16">
        <v>82474</v>
      </c>
      <c r="R20" s="14"/>
      <c r="S20" s="16"/>
      <c r="T20" s="14"/>
      <c r="U20" s="16">
        <v>53564</v>
      </c>
      <c r="V20" s="14"/>
      <c r="W20" s="16" t="s">
        <v>28</v>
      </c>
    </row>
    <row r="21" spans="1:23" ht="14.25">
      <c r="A21" s="14">
        <v>1286</v>
      </c>
      <c r="B21" s="14"/>
      <c r="C21" s="15" t="s">
        <v>46</v>
      </c>
      <c r="D21" s="14"/>
      <c r="E21" s="16">
        <v>11251</v>
      </c>
      <c r="F21" s="14"/>
      <c r="G21" s="16"/>
      <c r="H21" s="14"/>
      <c r="I21" s="16">
        <v>5003</v>
      </c>
      <c r="J21" s="14"/>
      <c r="K21" s="16" t="s">
        <v>28</v>
      </c>
      <c r="L21" s="14"/>
      <c r="M21" s="14">
        <v>2286</v>
      </c>
      <c r="N21" s="14"/>
      <c r="O21" s="15" t="s">
        <v>47</v>
      </c>
      <c r="P21" s="14"/>
      <c r="Q21" s="16">
        <v>0</v>
      </c>
      <c r="R21" s="14"/>
      <c r="S21" s="16"/>
      <c r="T21" s="14"/>
      <c r="U21" s="16">
        <v>0</v>
      </c>
      <c r="V21" s="14"/>
      <c r="W21" s="16" t="s">
        <v>28</v>
      </c>
    </row>
    <row r="22" spans="1:23" ht="14.25">
      <c r="A22" s="14">
        <v>1291</v>
      </c>
      <c r="B22" s="14"/>
      <c r="C22" s="15" t="s">
        <v>48</v>
      </c>
      <c r="D22" s="14"/>
      <c r="E22" s="16">
        <v>1100</v>
      </c>
      <c r="F22" s="14"/>
      <c r="G22" s="16"/>
      <c r="H22" s="14"/>
      <c r="I22" s="16">
        <v>0</v>
      </c>
      <c r="J22" s="14"/>
      <c r="K22" s="16" t="s">
        <v>28</v>
      </c>
      <c r="L22" s="14"/>
      <c r="M22" s="14">
        <v>2298</v>
      </c>
      <c r="N22" s="14"/>
      <c r="O22" s="15" t="s">
        <v>49</v>
      </c>
      <c r="P22" s="14"/>
      <c r="Q22" s="17">
        <v>496785</v>
      </c>
      <c r="R22" s="14"/>
      <c r="S22" s="17"/>
      <c r="T22" s="14"/>
      <c r="U22" s="17">
        <v>501007</v>
      </c>
      <c r="V22" s="14"/>
      <c r="W22" s="17" t="s">
        <v>28</v>
      </c>
    </row>
    <row r="23" spans="1:23" ht="14.25">
      <c r="A23" s="14">
        <v>1298</v>
      </c>
      <c r="B23" s="14"/>
      <c r="C23" s="15" t="s">
        <v>50</v>
      </c>
      <c r="D23" s="14"/>
      <c r="E23" s="17">
        <v>19628</v>
      </c>
      <c r="F23" s="14"/>
      <c r="G23" s="17"/>
      <c r="H23" s="14"/>
      <c r="I23" s="17">
        <v>4851</v>
      </c>
      <c r="J23" s="14"/>
      <c r="K23" s="17" t="s">
        <v>28</v>
      </c>
      <c r="L23" s="14"/>
      <c r="M23" s="14" t="s">
        <v>51</v>
      </c>
      <c r="N23" s="14"/>
      <c r="O23" s="15" t="s">
        <v>52</v>
      </c>
      <c r="P23" s="14"/>
      <c r="Q23" s="17">
        <f>SUM(Q11:Q22)</f>
        <v>32804730</v>
      </c>
      <c r="R23" s="14"/>
      <c r="S23" s="17">
        <v>31</v>
      </c>
      <c r="T23" s="14"/>
      <c r="U23" s="17">
        <f>SUM(U11:U22)</f>
        <v>33267089</v>
      </c>
      <c r="V23" s="14"/>
      <c r="W23" s="17">
        <v>38</v>
      </c>
    </row>
    <row r="24" spans="1:23" ht="14.25">
      <c r="A24" s="14" t="s">
        <v>53</v>
      </c>
      <c r="B24" s="14"/>
      <c r="C24" s="15" t="s">
        <v>54</v>
      </c>
      <c r="D24" s="14"/>
      <c r="E24" s="17">
        <f>SUM(E11:E23)</f>
        <v>19211649</v>
      </c>
      <c r="F24" s="14"/>
      <c r="G24" s="17">
        <v>14</v>
      </c>
      <c r="H24" s="14"/>
      <c r="I24" s="17">
        <f>SUM(I11:I23)</f>
        <v>14629734</v>
      </c>
      <c r="J24" s="14"/>
      <c r="K24" s="17">
        <v>14</v>
      </c>
      <c r="L24" s="14"/>
      <c r="M24" s="14"/>
      <c r="N24" s="14"/>
      <c r="O24" s="14"/>
      <c r="P24" s="14"/>
      <c r="Q24" s="18"/>
      <c r="R24" s="14"/>
      <c r="S24" s="18"/>
      <c r="T24" s="14"/>
      <c r="U24" s="18"/>
      <c r="V24" s="14"/>
      <c r="W24" s="18"/>
    </row>
    <row r="25" spans="1:23" ht="14.25">
      <c r="A25" s="14"/>
      <c r="B25" s="14"/>
      <c r="C25" s="14"/>
      <c r="D25" s="14"/>
      <c r="E25" s="18"/>
      <c r="F25" s="14"/>
      <c r="G25" s="18"/>
      <c r="H25" s="14"/>
      <c r="I25" s="18"/>
      <c r="J25" s="14"/>
      <c r="K25" s="18"/>
      <c r="L25" s="14"/>
      <c r="M25" s="14"/>
      <c r="N25" s="14"/>
      <c r="O25" s="15" t="s">
        <v>55</v>
      </c>
      <c r="P25" s="14"/>
      <c r="Q25" s="16"/>
      <c r="R25" s="14"/>
      <c r="S25" s="16"/>
      <c r="T25" s="14"/>
      <c r="U25" s="16"/>
      <c r="V25" s="14"/>
      <c r="W25" s="16"/>
    </row>
    <row r="26" spans="1:23" ht="14.25">
      <c r="A26" s="14"/>
      <c r="B26" s="14"/>
      <c r="C26" s="15" t="s">
        <v>56</v>
      </c>
      <c r="D26" s="14"/>
      <c r="E26" s="16"/>
      <c r="F26" s="14"/>
      <c r="G26" s="16"/>
      <c r="H26" s="14"/>
      <c r="I26" s="16"/>
      <c r="J26" s="14"/>
      <c r="K26" s="16"/>
      <c r="L26" s="14"/>
      <c r="M26" s="14">
        <v>2410</v>
      </c>
      <c r="N26" s="14"/>
      <c r="O26" s="15" t="s">
        <v>57</v>
      </c>
      <c r="P26" s="14"/>
      <c r="Q26" s="16">
        <v>8000000</v>
      </c>
      <c r="R26" s="14"/>
      <c r="S26" s="16"/>
      <c r="T26" s="14"/>
      <c r="U26" s="16">
        <v>8000000</v>
      </c>
      <c r="V26" s="14"/>
      <c r="W26" s="16">
        <v>8</v>
      </c>
    </row>
    <row r="27" spans="1:23" ht="14.25">
      <c r="A27" s="14">
        <v>1421</v>
      </c>
      <c r="B27" s="14"/>
      <c r="C27" s="15" t="s">
        <v>58</v>
      </c>
      <c r="D27" s="14"/>
      <c r="E27" s="16">
        <v>374957</v>
      </c>
      <c r="F27" s="14"/>
      <c r="G27" s="16"/>
      <c r="H27" s="14"/>
      <c r="I27" s="16">
        <v>251213</v>
      </c>
      <c r="J27" s="14"/>
      <c r="K27" s="16" t="s">
        <v>28</v>
      </c>
      <c r="L27" s="14"/>
      <c r="M27" s="14">
        <v>2420</v>
      </c>
      <c r="N27" s="14"/>
      <c r="O27" s="15" t="s">
        <v>59</v>
      </c>
      <c r="P27" s="14"/>
      <c r="Q27" s="17">
        <v>0</v>
      </c>
      <c r="R27" s="14"/>
      <c r="S27" s="17"/>
      <c r="T27" s="14"/>
      <c r="U27" s="17">
        <v>0</v>
      </c>
      <c r="V27" s="14"/>
      <c r="W27" s="17" t="s">
        <v>28</v>
      </c>
    </row>
    <row r="28" spans="1:23" ht="14.25">
      <c r="A28" s="14">
        <v>1425</v>
      </c>
      <c r="B28" s="14"/>
      <c r="C28" s="15" t="s">
        <v>200</v>
      </c>
      <c r="D28" s="14"/>
      <c r="E28" s="16">
        <v>99800</v>
      </c>
      <c r="F28" s="14"/>
      <c r="G28" s="16"/>
      <c r="H28" s="14"/>
      <c r="I28" s="16">
        <v>49900</v>
      </c>
      <c r="J28" s="14"/>
      <c r="K28" s="16"/>
      <c r="L28" s="14"/>
      <c r="M28" s="14"/>
      <c r="N28" s="14"/>
      <c r="O28" s="15"/>
      <c r="P28" s="14"/>
      <c r="Q28" s="17"/>
      <c r="R28" s="14"/>
      <c r="S28" s="17"/>
      <c r="T28" s="14"/>
      <c r="U28" s="17"/>
      <c r="V28" s="14"/>
      <c r="W28" s="17"/>
    </row>
    <row r="29" spans="1:23" ht="14.25">
      <c r="A29" s="14">
        <v>1470</v>
      </c>
      <c r="B29" s="14"/>
      <c r="C29" s="15" t="s">
        <v>60</v>
      </c>
      <c r="D29" s="14"/>
      <c r="E29" s="16"/>
      <c r="F29" s="14"/>
      <c r="G29" s="16"/>
      <c r="H29" s="14"/>
      <c r="I29" s="16"/>
      <c r="J29" s="14"/>
      <c r="K29" s="16" t="s">
        <v>28</v>
      </c>
      <c r="L29" s="14"/>
      <c r="M29" s="14" t="s">
        <v>61</v>
      </c>
      <c r="N29" s="14"/>
      <c r="O29" s="15" t="s">
        <v>62</v>
      </c>
      <c r="P29" s="14"/>
      <c r="Q29" s="17">
        <f>SUM(Q26:Q27)</f>
        <v>8000000</v>
      </c>
      <c r="R29" s="14"/>
      <c r="S29" s="17">
        <v>12</v>
      </c>
      <c r="T29" s="14"/>
      <c r="U29" s="17">
        <f>SUM(U26:U27)</f>
        <v>8000000</v>
      </c>
      <c r="V29" s="14"/>
      <c r="W29" s="17">
        <v>8</v>
      </c>
    </row>
    <row r="30" spans="1:23" ht="14.25">
      <c r="A30" s="14"/>
      <c r="B30" s="14"/>
      <c r="C30" s="15" t="s">
        <v>63</v>
      </c>
      <c r="D30" s="14"/>
      <c r="E30" s="16"/>
      <c r="F30" s="14"/>
      <c r="G30" s="16"/>
      <c r="H30" s="14"/>
      <c r="I30" s="16"/>
      <c r="J30" s="14"/>
      <c r="K30" s="16"/>
      <c r="L30" s="14"/>
      <c r="M30" s="14"/>
      <c r="N30" s="14"/>
      <c r="O30" s="14"/>
      <c r="P30" s="14"/>
      <c r="Q30" s="18"/>
      <c r="R30" s="14"/>
      <c r="S30" s="18"/>
      <c r="T30" s="14"/>
      <c r="U30" s="18"/>
      <c r="V30" s="14"/>
      <c r="W30" s="18"/>
    </row>
    <row r="31" spans="1:23" ht="14.25">
      <c r="A31" s="14">
        <v>1480</v>
      </c>
      <c r="B31" s="14"/>
      <c r="C31" s="15" t="s">
        <v>64</v>
      </c>
      <c r="D31" s="14"/>
      <c r="E31" s="16">
        <v>2307105</v>
      </c>
      <c r="F31" s="14"/>
      <c r="G31" s="16"/>
      <c r="H31" s="14"/>
      <c r="I31" s="16">
        <v>2495751</v>
      </c>
      <c r="J31" s="14"/>
      <c r="K31" s="16">
        <v>3</v>
      </c>
      <c r="L31" s="14"/>
      <c r="M31" s="14"/>
      <c r="N31" s="14"/>
      <c r="O31" s="15" t="s">
        <v>65</v>
      </c>
      <c r="P31" s="14"/>
      <c r="Q31" s="16"/>
      <c r="R31" s="14"/>
      <c r="S31" s="16"/>
      <c r="T31" s="14"/>
      <c r="U31" s="16"/>
      <c r="V31" s="14"/>
      <c r="W31" s="16"/>
    </row>
    <row r="32" spans="1:23" ht="14.25">
      <c r="A32" s="14">
        <v>1490</v>
      </c>
      <c r="B32" s="14"/>
      <c r="C32" s="15" t="s">
        <v>66</v>
      </c>
      <c r="D32" s="14"/>
      <c r="E32" s="17">
        <v>500000</v>
      </c>
      <c r="F32" s="14"/>
      <c r="G32" s="17"/>
      <c r="H32" s="14"/>
      <c r="I32" s="17">
        <v>500000</v>
      </c>
      <c r="J32" s="14"/>
      <c r="K32" s="17" t="s">
        <v>28</v>
      </c>
      <c r="L32" s="14"/>
      <c r="M32" s="14">
        <v>2810</v>
      </c>
      <c r="N32" s="14"/>
      <c r="O32" s="15" t="s">
        <v>67</v>
      </c>
      <c r="P32" s="14"/>
      <c r="Q32" s="16">
        <v>1327</v>
      </c>
      <c r="R32" s="14"/>
      <c r="S32" s="16"/>
      <c r="T32" s="14"/>
      <c r="U32" s="16">
        <v>0</v>
      </c>
      <c r="V32" s="14"/>
      <c r="W32" s="16" t="s">
        <v>28</v>
      </c>
    </row>
    <row r="33" spans="1:23" ht="14.25">
      <c r="A33" s="14" t="s">
        <v>68</v>
      </c>
      <c r="B33" s="14"/>
      <c r="C33" s="15" t="s">
        <v>69</v>
      </c>
      <c r="D33" s="14"/>
      <c r="E33" s="17">
        <f>SUM(E27:E32)</f>
        <v>3281862</v>
      </c>
      <c r="F33" s="14"/>
      <c r="G33" s="17">
        <v>4</v>
      </c>
      <c r="H33" s="14"/>
      <c r="I33" s="17">
        <f>SUM(I27:I32)</f>
        <v>3296864</v>
      </c>
      <c r="J33" s="14"/>
      <c r="K33" s="17">
        <v>3</v>
      </c>
      <c r="L33" s="14"/>
      <c r="M33" s="14">
        <v>2820</v>
      </c>
      <c r="N33" s="14"/>
      <c r="O33" s="15" t="s">
        <v>45</v>
      </c>
      <c r="P33" s="14"/>
      <c r="Q33" s="16">
        <v>306456</v>
      </c>
      <c r="R33" s="14"/>
      <c r="S33" s="16"/>
      <c r="T33" s="14"/>
      <c r="U33" s="16">
        <v>334692</v>
      </c>
      <c r="V33" s="14"/>
      <c r="W33" s="16">
        <v>1</v>
      </c>
    </row>
    <row r="34" spans="1:23" ht="14.25">
      <c r="A34" s="14"/>
      <c r="B34" s="14"/>
      <c r="C34" s="14"/>
      <c r="D34" s="14"/>
      <c r="E34" s="18"/>
      <c r="F34" s="14"/>
      <c r="G34" s="18"/>
      <c r="H34" s="14"/>
      <c r="I34" s="18"/>
      <c r="J34" s="14"/>
      <c r="K34" s="18"/>
      <c r="L34" s="14"/>
      <c r="M34" s="14">
        <v>2860</v>
      </c>
      <c r="N34" s="14"/>
      <c r="O34" s="15" t="s">
        <v>70</v>
      </c>
      <c r="P34" s="14"/>
      <c r="Q34" s="16">
        <v>172996</v>
      </c>
      <c r="R34" s="14"/>
      <c r="S34" s="16"/>
      <c r="T34" s="14"/>
      <c r="U34" s="16">
        <v>133124</v>
      </c>
      <c r="V34" s="14"/>
      <c r="W34" s="16" t="s">
        <v>28</v>
      </c>
    </row>
    <row r="35" spans="1:23" ht="14.25">
      <c r="A35" s="14"/>
      <c r="B35" s="14"/>
      <c r="C35" s="15" t="s">
        <v>71</v>
      </c>
      <c r="D35" s="14"/>
      <c r="E35" s="16"/>
      <c r="F35" s="14"/>
      <c r="G35" s="16"/>
      <c r="H35" s="14"/>
      <c r="I35" s="16"/>
      <c r="J35" s="14"/>
      <c r="K35" s="16"/>
      <c r="L35" s="14"/>
      <c r="M35" s="14">
        <v>2888</v>
      </c>
      <c r="N35" s="14"/>
      <c r="O35" s="15" t="s">
        <v>72</v>
      </c>
      <c r="P35" s="14"/>
      <c r="Q35" s="17">
        <v>648212</v>
      </c>
      <c r="R35" s="14"/>
      <c r="S35" s="17"/>
      <c r="T35" s="14"/>
      <c r="U35" s="17">
        <v>588657</v>
      </c>
      <c r="V35" s="14"/>
      <c r="W35" s="17" t="s">
        <v>28</v>
      </c>
    </row>
    <row r="36" spans="1:23" ht="14.25">
      <c r="A36" s="14"/>
      <c r="B36" s="14"/>
      <c r="C36" s="15" t="s">
        <v>73</v>
      </c>
      <c r="D36" s="14"/>
      <c r="E36" s="16"/>
      <c r="F36" s="14"/>
      <c r="G36" s="16"/>
      <c r="H36" s="14"/>
      <c r="I36" s="16"/>
      <c r="J36" s="14"/>
      <c r="K36" s="16"/>
      <c r="L36" s="14"/>
      <c r="M36" s="14" t="s">
        <v>74</v>
      </c>
      <c r="N36" s="14"/>
      <c r="O36" s="15" t="s">
        <v>75</v>
      </c>
      <c r="P36" s="14"/>
      <c r="Q36" s="17">
        <f>SUM(Q32:Q35)</f>
        <v>1128991</v>
      </c>
      <c r="R36" s="14"/>
      <c r="S36" s="17">
        <v>1</v>
      </c>
      <c r="T36" s="14"/>
      <c r="U36" s="17">
        <f>SUM(U32:U35)</f>
        <v>1056473</v>
      </c>
      <c r="V36" s="14"/>
      <c r="W36" s="17">
        <v>1</v>
      </c>
    </row>
    <row r="37" spans="1:23" ht="14.25">
      <c r="A37" s="14">
        <v>1501</v>
      </c>
      <c r="B37" s="14"/>
      <c r="C37" s="15" t="s">
        <v>76</v>
      </c>
      <c r="D37" s="14"/>
      <c r="E37" s="16">
        <v>6318118</v>
      </c>
      <c r="F37" s="14"/>
      <c r="G37" s="16"/>
      <c r="H37" s="14"/>
      <c r="I37" s="16">
        <v>6123734</v>
      </c>
      <c r="J37" s="14"/>
      <c r="K37" s="16">
        <v>7</v>
      </c>
      <c r="L37" s="14"/>
      <c r="M37" s="14"/>
      <c r="N37" s="14"/>
      <c r="O37" s="14"/>
      <c r="P37" s="14"/>
      <c r="Q37" s="18"/>
      <c r="R37" s="14"/>
      <c r="S37" s="18"/>
      <c r="T37" s="14"/>
      <c r="U37" s="18"/>
      <c r="V37" s="14"/>
      <c r="W37" s="18"/>
    </row>
    <row r="38" spans="1:23" ht="14.25">
      <c r="A38" s="14">
        <v>1521</v>
      </c>
      <c r="B38" s="14"/>
      <c r="C38" s="15" t="s">
        <v>77</v>
      </c>
      <c r="D38" s="14"/>
      <c r="E38" s="16">
        <v>3682111</v>
      </c>
      <c r="F38" s="14"/>
      <c r="G38" s="16"/>
      <c r="H38" s="14"/>
      <c r="I38" s="16">
        <v>3939425</v>
      </c>
      <c r="J38" s="14"/>
      <c r="K38" s="16">
        <v>4</v>
      </c>
      <c r="L38" s="14"/>
      <c r="M38" s="14" t="s">
        <v>78</v>
      </c>
      <c r="N38" s="14"/>
      <c r="O38" s="15" t="s">
        <v>79</v>
      </c>
      <c r="P38" s="14"/>
      <c r="Q38" s="17">
        <f>SUM(Q23,Q29,Q36)</f>
        <v>41933721</v>
      </c>
      <c r="R38" s="14"/>
      <c r="S38" s="17">
        <v>44</v>
      </c>
      <c r="T38" s="14"/>
      <c r="U38" s="17">
        <f>SUM(U23,U29,U36)</f>
        <v>42323562</v>
      </c>
      <c r="V38" s="14"/>
      <c r="W38" s="17">
        <v>47</v>
      </c>
    </row>
    <row r="39" spans="1:23" ht="14.25">
      <c r="A39" s="14">
        <v>1531</v>
      </c>
      <c r="B39" s="14"/>
      <c r="C39" s="15" t="s">
        <v>80</v>
      </c>
      <c r="D39" s="14"/>
      <c r="E39" s="16">
        <v>63879848</v>
      </c>
      <c r="F39" s="14"/>
      <c r="G39" s="16"/>
      <c r="H39" s="14"/>
      <c r="I39" s="16">
        <v>60141918</v>
      </c>
      <c r="J39" s="14"/>
      <c r="K39" s="16">
        <v>71</v>
      </c>
      <c r="L39" s="14"/>
      <c r="M39" s="14"/>
      <c r="N39" s="14"/>
      <c r="O39" s="14"/>
      <c r="P39" s="14"/>
      <c r="Q39" s="18"/>
      <c r="R39" s="14"/>
      <c r="S39" s="18"/>
      <c r="T39" s="14"/>
      <c r="U39" s="18"/>
      <c r="V39" s="14"/>
      <c r="W39" s="18"/>
    </row>
    <row r="40" spans="1:23" ht="14.25">
      <c r="A40" s="14">
        <v>1561</v>
      </c>
      <c r="B40" s="14"/>
      <c r="C40" s="15" t="s">
        <v>81</v>
      </c>
      <c r="D40" s="14"/>
      <c r="E40" s="16">
        <v>110818</v>
      </c>
      <c r="F40" s="14"/>
      <c r="G40" s="16"/>
      <c r="H40" s="14"/>
      <c r="I40" s="16">
        <v>137513</v>
      </c>
      <c r="J40" s="14"/>
      <c r="K40" s="16" t="s">
        <v>28</v>
      </c>
      <c r="L40" s="14"/>
      <c r="M40" s="14"/>
      <c r="N40" s="14"/>
      <c r="O40" s="15" t="s">
        <v>82</v>
      </c>
      <c r="P40" s="14"/>
      <c r="Q40" s="16"/>
      <c r="R40" s="14"/>
      <c r="S40" s="16"/>
      <c r="T40" s="14"/>
      <c r="U40" s="16"/>
      <c r="V40" s="14"/>
      <c r="W40" s="16"/>
    </row>
    <row r="41" spans="1:23" ht="14.25">
      <c r="A41" s="14">
        <v>1611</v>
      </c>
      <c r="B41" s="14"/>
      <c r="C41" s="15" t="s">
        <v>83</v>
      </c>
      <c r="D41" s="14"/>
      <c r="E41" s="16">
        <v>1285920</v>
      </c>
      <c r="F41" s="14"/>
      <c r="G41" s="16"/>
      <c r="H41" s="14"/>
      <c r="I41" s="16">
        <v>1285920</v>
      </c>
      <c r="J41" s="14"/>
      <c r="K41" s="16">
        <v>1</v>
      </c>
      <c r="L41" s="14"/>
      <c r="M41" s="14"/>
      <c r="N41" s="14"/>
      <c r="O41" s="15" t="s">
        <v>84</v>
      </c>
      <c r="P41" s="14"/>
      <c r="Q41" s="16"/>
      <c r="R41" s="14"/>
      <c r="S41" s="16"/>
      <c r="T41" s="14"/>
      <c r="U41" s="16"/>
      <c r="V41" s="14"/>
      <c r="W41" s="16"/>
    </row>
    <row r="42" spans="1:23" ht="14.25">
      <c r="A42" s="14">
        <v>1681</v>
      </c>
      <c r="B42" s="14"/>
      <c r="C42" s="15" t="s">
        <v>85</v>
      </c>
      <c r="D42" s="14"/>
      <c r="E42" s="17">
        <v>3025621</v>
      </c>
      <c r="F42" s="14"/>
      <c r="G42" s="17"/>
      <c r="H42" s="14"/>
      <c r="I42" s="17">
        <v>2822136</v>
      </c>
      <c r="J42" s="14"/>
      <c r="K42" s="17">
        <v>3</v>
      </c>
      <c r="L42" s="14"/>
      <c r="M42" s="14">
        <v>3110</v>
      </c>
      <c r="N42" s="14"/>
      <c r="O42" s="15" t="s">
        <v>137</v>
      </c>
      <c r="P42" s="14"/>
      <c r="Q42" s="16"/>
      <c r="R42" s="14"/>
      <c r="S42" s="16"/>
      <c r="T42" s="14"/>
      <c r="V42" s="14"/>
      <c r="W42" s="16"/>
    </row>
    <row r="43" spans="1:23" ht="14.25">
      <c r="A43" s="14" t="s">
        <v>86</v>
      </c>
      <c r="B43" s="14"/>
      <c r="C43" s="15" t="s">
        <v>87</v>
      </c>
      <c r="D43" s="14"/>
      <c r="E43" s="16">
        <f>SUM(E37:E42)</f>
        <v>78302436</v>
      </c>
      <c r="F43" s="14"/>
      <c r="G43" s="16">
        <v>87</v>
      </c>
      <c r="H43" s="14"/>
      <c r="I43" s="16">
        <f>SUM(I37:I42)</f>
        <v>74450646</v>
      </c>
      <c r="J43" s="14"/>
      <c r="K43" s="16">
        <v>86</v>
      </c>
      <c r="L43" s="14"/>
      <c r="M43" s="14"/>
      <c r="N43" s="14"/>
      <c r="O43" s="15" t="s">
        <v>138</v>
      </c>
      <c r="P43" s="14"/>
      <c r="Q43" s="46">
        <v>38009254</v>
      </c>
      <c r="R43" s="48"/>
      <c r="S43" s="46"/>
      <c r="T43" s="48"/>
      <c r="U43" s="46">
        <v>38009254</v>
      </c>
      <c r="V43" s="14"/>
      <c r="W43" s="16"/>
    </row>
    <row r="44" spans="1:23" ht="14.25">
      <c r="A44" s="14" t="s">
        <v>88</v>
      </c>
      <c r="B44" s="14"/>
      <c r="C44" s="15" t="s">
        <v>89</v>
      </c>
      <c r="D44" s="14"/>
      <c r="E44" s="16">
        <v>-38872645</v>
      </c>
      <c r="F44" s="14"/>
      <c r="G44" s="16"/>
      <c r="H44" s="14"/>
      <c r="I44" s="16">
        <v>-32415394</v>
      </c>
      <c r="J44" s="14"/>
      <c r="K44" s="16">
        <v>-35</v>
      </c>
      <c r="L44" s="14"/>
      <c r="M44" s="14"/>
      <c r="N44" s="14"/>
      <c r="O44" s="15" t="s">
        <v>90</v>
      </c>
      <c r="P44" s="14"/>
      <c r="Q44" s="16"/>
      <c r="R44" s="14"/>
      <c r="S44" s="16"/>
      <c r="T44" s="14"/>
      <c r="U44" s="16"/>
      <c r="V44" s="14"/>
      <c r="W44" s="16"/>
    </row>
    <row r="45" spans="1:23" ht="14.25">
      <c r="A45" s="14"/>
      <c r="B45" s="14"/>
      <c r="C45" s="15" t="s">
        <v>281</v>
      </c>
      <c r="D45" s="14"/>
      <c r="E45" s="16">
        <v>-84820</v>
      </c>
      <c r="F45" s="14"/>
      <c r="G45" s="16"/>
      <c r="H45" s="14"/>
      <c r="I45" s="16">
        <v>0</v>
      </c>
      <c r="J45" s="14"/>
      <c r="K45" s="16">
        <v>51</v>
      </c>
      <c r="L45" s="14"/>
      <c r="M45" s="14">
        <v>3213</v>
      </c>
      <c r="N45" s="14"/>
      <c r="O45" s="15" t="s">
        <v>91</v>
      </c>
      <c r="P45" s="14"/>
      <c r="Q45" s="42">
        <v>8775819</v>
      </c>
      <c r="R45" s="14"/>
      <c r="S45" s="16"/>
      <c r="T45" s="14"/>
      <c r="U45" s="16">
        <v>8775819</v>
      </c>
      <c r="V45" s="14"/>
      <c r="W45" s="16"/>
    </row>
    <row r="46" spans="1:23" ht="14.25">
      <c r="A46" s="14">
        <v>1670</v>
      </c>
      <c r="B46" s="14"/>
      <c r="C46" s="15" t="s">
        <v>92</v>
      </c>
      <c r="D46" s="14"/>
      <c r="E46" s="17">
        <v>2340432</v>
      </c>
      <c r="F46" s="14"/>
      <c r="G46" s="17"/>
      <c r="H46" s="14"/>
      <c r="I46" s="17">
        <v>2231150</v>
      </c>
      <c r="J46" s="14"/>
      <c r="K46" s="17">
        <v>3</v>
      </c>
      <c r="L46" s="14"/>
      <c r="M46" s="14">
        <v>3220</v>
      </c>
      <c r="N46" s="14"/>
      <c r="O46" s="15" t="s">
        <v>93</v>
      </c>
      <c r="P46" s="14"/>
      <c r="Q46" s="42">
        <v>3639302</v>
      </c>
      <c r="R46" s="14"/>
      <c r="S46" s="16"/>
      <c r="T46" s="14"/>
      <c r="U46" s="16">
        <v>3639302</v>
      </c>
      <c r="V46" s="14"/>
      <c r="W46" s="16"/>
    </row>
    <row r="47" spans="1:23" ht="14.25">
      <c r="A47" s="14" t="s">
        <v>94</v>
      </c>
      <c r="B47" s="14"/>
      <c r="C47" s="15" t="s">
        <v>95</v>
      </c>
      <c r="D47" s="14"/>
      <c r="E47" s="17">
        <f>SUM(E43:E46)</f>
        <v>41685403</v>
      </c>
      <c r="F47" s="14"/>
      <c r="G47" s="17">
        <v>54</v>
      </c>
      <c r="H47" s="14"/>
      <c r="I47" s="17">
        <f>SUM(I43:I46)</f>
        <v>44266402</v>
      </c>
      <c r="J47" s="14"/>
      <c r="K47" s="17">
        <v>54</v>
      </c>
      <c r="L47" s="14"/>
      <c r="M47" s="14">
        <v>3260</v>
      </c>
      <c r="N47" s="14"/>
      <c r="O47" s="15" t="s">
        <v>96</v>
      </c>
      <c r="P47" s="14"/>
      <c r="Q47" s="42">
        <v>4485</v>
      </c>
      <c r="R47" s="14"/>
      <c r="S47" s="16"/>
      <c r="T47" s="14"/>
      <c r="U47" s="16">
        <v>3619</v>
      </c>
      <c r="V47" s="14"/>
      <c r="W47" s="16"/>
    </row>
    <row r="48" spans="1:23" ht="14.25">
      <c r="A48" s="14"/>
      <c r="B48" s="14"/>
      <c r="C48" s="14"/>
      <c r="D48" s="14"/>
      <c r="E48" s="18"/>
      <c r="F48" s="14"/>
      <c r="G48" s="18"/>
      <c r="H48" s="14"/>
      <c r="I48" s="18"/>
      <c r="J48" s="14"/>
      <c r="K48" s="18"/>
      <c r="L48" s="14"/>
      <c r="M48" s="14">
        <v>3280</v>
      </c>
      <c r="N48" s="14"/>
      <c r="O48" s="15" t="s">
        <v>97</v>
      </c>
      <c r="P48" s="14"/>
      <c r="Q48" s="42">
        <v>12840</v>
      </c>
      <c r="R48" s="14"/>
      <c r="S48" s="16"/>
      <c r="T48" s="14"/>
      <c r="U48" s="16">
        <v>12840</v>
      </c>
      <c r="V48" s="14"/>
      <c r="W48" s="16"/>
    </row>
    <row r="49" spans="1:23" ht="14.25">
      <c r="A49" s="14"/>
      <c r="B49" s="14"/>
      <c r="C49" s="14"/>
      <c r="D49" s="14"/>
      <c r="E49" s="18"/>
      <c r="F49" s="14"/>
      <c r="G49" s="18"/>
      <c r="H49" s="14"/>
      <c r="I49" s="18"/>
      <c r="J49" s="14"/>
      <c r="K49" s="18"/>
      <c r="L49" s="14"/>
      <c r="M49" s="14">
        <v>3271</v>
      </c>
      <c r="N49" s="14"/>
      <c r="O49" s="15" t="s">
        <v>202</v>
      </c>
      <c r="P49" s="14"/>
      <c r="Q49" s="42"/>
      <c r="R49" s="14"/>
      <c r="S49" s="16"/>
      <c r="T49" s="14"/>
      <c r="U49" s="16">
        <v>0</v>
      </c>
      <c r="V49" s="14"/>
      <c r="W49" s="16"/>
    </row>
    <row r="50" spans="1:23" ht="14.25">
      <c r="A50" s="14"/>
      <c r="B50" s="14"/>
      <c r="C50" s="15" t="s">
        <v>98</v>
      </c>
      <c r="D50" s="14"/>
      <c r="E50" s="16"/>
      <c r="F50" s="14"/>
      <c r="G50" s="16"/>
      <c r="H50" s="14"/>
      <c r="I50" s="16"/>
      <c r="J50" s="14"/>
      <c r="K50" s="16"/>
      <c r="L50" s="14"/>
      <c r="M50" s="14"/>
      <c r="N50" s="14"/>
      <c r="O50" s="15" t="s">
        <v>99</v>
      </c>
      <c r="P50" s="14"/>
      <c r="R50" s="14"/>
      <c r="S50" s="16"/>
      <c r="T50" s="14"/>
      <c r="U50" s="16"/>
      <c r="V50" s="14"/>
      <c r="W50" s="16"/>
    </row>
    <row r="51" spans="1:23" ht="14.25">
      <c r="A51" s="14">
        <v>1730</v>
      </c>
      <c r="B51" s="14"/>
      <c r="C51" s="15" t="s">
        <v>100</v>
      </c>
      <c r="D51" s="14"/>
      <c r="E51" s="16">
        <v>5607818</v>
      </c>
      <c r="F51" s="14"/>
      <c r="G51" s="16"/>
      <c r="H51" s="14"/>
      <c r="I51" s="16">
        <v>6355527</v>
      </c>
      <c r="J51" s="14"/>
      <c r="K51" s="16">
        <v>8</v>
      </c>
      <c r="L51" s="14"/>
      <c r="M51" s="14">
        <v>3310</v>
      </c>
      <c r="N51" s="14"/>
      <c r="O51" s="15" t="s">
        <v>101</v>
      </c>
      <c r="P51" s="14"/>
      <c r="Q51" s="16">
        <v>16715018</v>
      </c>
      <c r="R51" s="14"/>
      <c r="S51" s="16"/>
      <c r="T51" s="14"/>
      <c r="U51" s="16">
        <v>15332799</v>
      </c>
      <c r="V51" s="14"/>
      <c r="W51" s="16">
        <v>13</v>
      </c>
    </row>
    <row r="52" spans="1:23" ht="14.25">
      <c r="A52" s="14">
        <v>1750</v>
      </c>
      <c r="B52" s="14"/>
      <c r="C52" s="15" t="s">
        <v>102</v>
      </c>
      <c r="D52" s="14"/>
      <c r="E52" s="16">
        <v>37787</v>
      </c>
      <c r="F52" s="14"/>
      <c r="G52" s="16"/>
      <c r="H52" s="14"/>
      <c r="I52" s="16">
        <v>58632</v>
      </c>
      <c r="J52" s="14"/>
      <c r="K52" s="16" t="s">
        <v>28</v>
      </c>
      <c r="L52" s="14"/>
      <c r="M52" s="14">
        <v>3320</v>
      </c>
      <c r="N52" s="14"/>
      <c r="O52" s="15" t="s">
        <v>103</v>
      </c>
      <c r="P52" s="14"/>
      <c r="Q52" s="16">
        <v>821741</v>
      </c>
      <c r="R52" s="14"/>
      <c r="S52" s="16"/>
      <c r="T52" s="14"/>
      <c r="U52" s="16">
        <v>821741</v>
      </c>
      <c r="V52" s="14"/>
      <c r="W52" s="16">
        <v>4</v>
      </c>
    </row>
    <row r="53" spans="1:23" ht="14.25">
      <c r="A53" s="14">
        <v>1760</v>
      </c>
      <c r="B53" s="14"/>
      <c r="C53" s="15" t="s">
        <v>104</v>
      </c>
      <c r="D53" s="14"/>
      <c r="E53" s="16">
        <v>10513605</v>
      </c>
      <c r="F53" s="14"/>
      <c r="G53" s="16"/>
      <c r="H53" s="14"/>
      <c r="I53" s="16">
        <v>10491612</v>
      </c>
      <c r="J53" s="14"/>
      <c r="K53" s="16">
        <v>11</v>
      </c>
      <c r="L53" s="14"/>
      <c r="M53" s="14">
        <v>3350</v>
      </c>
      <c r="N53" s="14"/>
      <c r="O53" s="15" t="s">
        <v>105</v>
      </c>
      <c r="P53" s="14"/>
      <c r="Q53" s="16">
        <v>9027855</v>
      </c>
      <c r="R53" s="14"/>
      <c r="S53" s="16"/>
      <c r="T53" s="14"/>
      <c r="U53" s="16">
        <v>9261760</v>
      </c>
      <c r="V53" s="14"/>
      <c r="W53" s="16">
        <v>16</v>
      </c>
    </row>
    <row r="54" spans="1:23" ht="14.25">
      <c r="A54" s="14"/>
      <c r="B54" s="14"/>
      <c r="C54" s="15" t="s">
        <v>106</v>
      </c>
      <c r="D54" s="14"/>
      <c r="E54" s="16"/>
      <c r="F54" s="14"/>
      <c r="G54" s="16"/>
      <c r="H54" s="14"/>
      <c r="I54" s="16"/>
      <c r="J54" s="14"/>
      <c r="K54" s="16"/>
      <c r="L54" s="14"/>
      <c r="M54" s="14"/>
      <c r="N54" s="14"/>
      <c r="O54" s="15" t="s">
        <v>107</v>
      </c>
      <c r="P54" s="14"/>
      <c r="Q54" s="16"/>
      <c r="R54" s="14"/>
      <c r="S54" s="16"/>
      <c r="T54" s="14"/>
      <c r="U54" s="16"/>
      <c r="V54" s="14"/>
      <c r="W54" s="16"/>
    </row>
    <row r="55" spans="1:23" ht="14.25">
      <c r="A55" s="14">
        <v>1786</v>
      </c>
      <c r="B55" s="14"/>
      <c r="C55" s="15" t="s">
        <v>108</v>
      </c>
      <c r="D55" s="14"/>
      <c r="E55" s="16">
        <v>2249587</v>
      </c>
      <c r="F55" s="14"/>
      <c r="G55" s="16"/>
      <c r="H55" s="14"/>
      <c r="I55" s="16">
        <v>2424369</v>
      </c>
      <c r="J55" s="14"/>
      <c r="K55" s="16">
        <v>3</v>
      </c>
      <c r="L55" s="14"/>
      <c r="M55" s="14">
        <v>3420</v>
      </c>
      <c r="N55" s="14"/>
      <c r="O55" s="15" t="s">
        <v>109</v>
      </c>
      <c r="P55" s="14"/>
      <c r="Q55" s="16">
        <v>-16293</v>
      </c>
      <c r="R55" s="14"/>
      <c r="S55" s="16"/>
      <c r="T55" s="14"/>
      <c r="U55" s="16">
        <v>12733</v>
      </c>
      <c r="V55" s="14"/>
      <c r="W55" s="16" t="s">
        <v>28</v>
      </c>
    </row>
    <row r="56" spans="1:23" ht="14.25">
      <c r="A56" s="14">
        <v>1787</v>
      </c>
      <c r="B56" s="14"/>
      <c r="C56" s="15" t="s">
        <v>110</v>
      </c>
      <c r="D56" s="14"/>
      <c r="E56" s="16">
        <v>1393076</v>
      </c>
      <c r="F56" s="14"/>
      <c r="G56" s="16"/>
      <c r="H56" s="14"/>
      <c r="I56" s="16">
        <v>1382000</v>
      </c>
      <c r="J56" s="14"/>
      <c r="K56" s="16">
        <v>2</v>
      </c>
      <c r="L56" s="14"/>
      <c r="M56" s="14">
        <v>3430</v>
      </c>
      <c r="N56" s="14"/>
      <c r="O56" s="15" t="s">
        <v>111</v>
      </c>
      <c r="P56" s="14"/>
      <c r="Q56" s="16">
        <v>-10695</v>
      </c>
      <c r="R56" s="14"/>
      <c r="S56" s="16"/>
      <c r="T56" s="14"/>
      <c r="U56" s="16">
        <v>-3797</v>
      </c>
      <c r="V56" s="14"/>
      <c r="W56" s="16" t="s">
        <v>28</v>
      </c>
    </row>
    <row r="57" spans="1:23" ht="14.25">
      <c r="A57" s="14">
        <v>1788</v>
      </c>
      <c r="B57" s="14"/>
      <c r="C57" s="15" t="s">
        <v>106</v>
      </c>
      <c r="D57" s="14"/>
      <c r="E57" s="17">
        <v>73297</v>
      </c>
      <c r="F57" s="14"/>
      <c r="G57" s="17"/>
      <c r="H57" s="14"/>
      <c r="I57" s="17">
        <v>34175</v>
      </c>
      <c r="J57" s="14"/>
      <c r="K57" s="17" t="s">
        <v>28</v>
      </c>
      <c r="L57" s="14"/>
      <c r="M57" s="14">
        <v>3450</v>
      </c>
      <c r="N57" s="14"/>
      <c r="O57" s="15" t="s">
        <v>112</v>
      </c>
      <c r="P57" s="14"/>
      <c r="Q57" s="16">
        <v>108697</v>
      </c>
      <c r="R57" s="14"/>
      <c r="S57" s="16"/>
      <c r="T57" s="14"/>
      <c r="U57" s="16">
        <v>62130</v>
      </c>
      <c r="V57" s="14"/>
      <c r="W57" s="16" t="s">
        <v>28</v>
      </c>
    </row>
    <row r="58" spans="1:23" ht="14.25">
      <c r="A58" s="14">
        <v>1780</v>
      </c>
      <c r="B58" s="14"/>
      <c r="C58" s="15" t="s">
        <v>113</v>
      </c>
      <c r="D58" s="14"/>
      <c r="E58" s="17">
        <f>SUM(E55:E57)</f>
        <v>3715960</v>
      </c>
      <c r="F58" s="14"/>
      <c r="G58" s="17">
        <v>4</v>
      </c>
      <c r="H58" s="14"/>
      <c r="I58" s="17">
        <f>SUM(I55:I57)</f>
        <v>3840544</v>
      </c>
      <c r="J58" s="14"/>
      <c r="K58" s="17">
        <v>5</v>
      </c>
      <c r="L58" s="14"/>
      <c r="M58" s="14">
        <v>3510</v>
      </c>
      <c r="N58" s="14"/>
      <c r="O58" s="15" t="s">
        <v>114</v>
      </c>
      <c r="P58" s="14"/>
      <c r="Q58" s="16">
        <v>-31889100</v>
      </c>
      <c r="R58" s="14"/>
      <c r="S58" s="16"/>
      <c r="T58" s="14"/>
      <c r="U58" s="16">
        <v>-31889100</v>
      </c>
      <c r="V58" s="14"/>
      <c r="W58" s="16">
        <v>-35</v>
      </c>
    </row>
    <row r="59" spans="1:23" ht="14.25">
      <c r="A59" s="14" t="s">
        <v>115</v>
      </c>
      <c r="B59" s="14"/>
      <c r="C59" s="15" t="s">
        <v>116</v>
      </c>
      <c r="D59" s="14"/>
      <c r="E59" s="17">
        <f>SUM(E51:E53,E58)</f>
        <v>19875170</v>
      </c>
      <c r="F59" s="14"/>
      <c r="G59" s="17">
        <v>24</v>
      </c>
      <c r="H59" s="14"/>
      <c r="I59" s="17">
        <f>SUM(I51:I53,I58)</f>
        <v>20746315</v>
      </c>
      <c r="J59" s="14"/>
      <c r="K59" s="17">
        <v>24</v>
      </c>
      <c r="L59" s="14"/>
      <c r="M59" s="14"/>
      <c r="N59" s="14"/>
      <c r="O59" s="14"/>
      <c r="P59" s="14"/>
      <c r="Q59" s="16"/>
      <c r="R59" s="14"/>
      <c r="S59" s="16"/>
      <c r="T59" s="14"/>
      <c r="U59" s="16"/>
      <c r="V59" s="14"/>
      <c r="W59" s="16">
        <v>53</v>
      </c>
    </row>
    <row r="60" spans="1:23" ht="14.25">
      <c r="A60" s="14"/>
      <c r="B60" s="14"/>
      <c r="C60" s="14"/>
      <c r="D60" s="14"/>
      <c r="E60" s="18"/>
      <c r="F60" s="14"/>
      <c r="G60" s="18"/>
      <c r="H60" s="14"/>
      <c r="I60" s="18"/>
      <c r="J60" s="14"/>
      <c r="K60" s="18"/>
      <c r="L60" s="14"/>
      <c r="M60" s="14">
        <v>3610</v>
      </c>
      <c r="N60" s="14"/>
      <c r="O60" s="15" t="s">
        <v>117</v>
      </c>
      <c r="P60" s="14"/>
      <c r="Q60" s="17">
        <v>28670</v>
      </c>
      <c r="R60" s="14"/>
      <c r="S60" s="17"/>
      <c r="T60" s="14"/>
      <c r="U60" s="17">
        <v>5314</v>
      </c>
      <c r="V60" s="14"/>
      <c r="W60" s="17" t="s">
        <v>28</v>
      </c>
    </row>
    <row r="61" spans="1:23" ht="14.25">
      <c r="A61" s="14"/>
      <c r="B61" s="14"/>
      <c r="C61" s="15" t="s">
        <v>118</v>
      </c>
      <c r="D61" s="14"/>
      <c r="E61" s="16"/>
      <c r="F61" s="14"/>
      <c r="G61" s="16"/>
      <c r="H61" s="14"/>
      <c r="I61" s="16"/>
      <c r="J61" s="14"/>
      <c r="K61" s="16"/>
      <c r="L61" s="14"/>
      <c r="M61" s="14" t="s">
        <v>119</v>
      </c>
      <c r="N61" s="14"/>
      <c r="O61" s="15" t="s">
        <v>120</v>
      </c>
      <c r="P61" s="14"/>
      <c r="Q61" s="17">
        <f>SUM(Q43:Q60)</f>
        <v>45227593</v>
      </c>
      <c r="R61" s="14"/>
      <c r="S61" s="17">
        <v>56</v>
      </c>
      <c r="T61" s="14"/>
      <c r="U61" s="17">
        <f>SUM(U43:U60)</f>
        <v>44044414</v>
      </c>
      <c r="V61" s="14"/>
      <c r="W61" s="17">
        <v>53</v>
      </c>
    </row>
    <row r="62" spans="1:23" ht="14.25">
      <c r="A62" s="14">
        <v>1800</v>
      </c>
      <c r="B62" s="14"/>
      <c r="C62" s="15" t="s">
        <v>121</v>
      </c>
      <c r="D62" s="14"/>
      <c r="E62" s="16">
        <v>287345</v>
      </c>
      <c r="F62" s="14"/>
      <c r="G62" s="16"/>
      <c r="H62" s="14"/>
      <c r="I62" s="16">
        <v>399226</v>
      </c>
      <c r="J62" s="14"/>
      <c r="K62" s="16">
        <v>1</v>
      </c>
      <c r="L62" s="14"/>
      <c r="M62" s="14"/>
      <c r="N62" s="14"/>
      <c r="O62" s="14"/>
      <c r="P62" s="14"/>
      <c r="Q62" s="16"/>
      <c r="R62" s="14"/>
      <c r="S62" s="16"/>
      <c r="T62" s="14"/>
      <c r="U62" s="16"/>
      <c r="V62" s="14"/>
      <c r="W62" s="16"/>
    </row>
    <row r="63" spans="1:23" ht="14.25">
      <c r="A63" s="14">
        <v>1810</v>
      </c>
      <c r="B63" s="14"/>
      <c r="C63" s="15" t="s">
        <v>122</v>
      </c>
      <c r="D63" s="14"/>
      <c r="E63" s="16">
        <v>153444</v>
      </c>
      <c r="F63" s="14"/>
      <c r="G63" s="16"/>
      <c r="H63" s="14"/>
      <c r="I63" s="16">
        <v>310763</v>
      </c>
      <c r="J63" s="14"/>
      <c r="K63" s="16" t="s">
        <v>28</v>
      </c>
      <c r="L63" s="14"/>
      <c r="M63" s="14"/>
      <c r="N63" s="14"/>
      <c r="O63" s="14"/>
      <c r="P63" s="14"/>
      <c r="Q63" s="16"/>
      <c r="R63" s="14"/>
      <c r="S63" s="16"/>
      <c r="T63" s="14"/>
      <c r="U63" s="16"/>
      <c r="V63" s="14"/>
      <c r="W63" s="16"/>
    </row>
    <row r="64" spans="1:23" ht="14.25">
      <c r="A64" s="14">
        <v>1820</v>
      </c>
      <c r="B64" s="14"/>
      <c r="C64" s="15" t="s">
        <v>123</v>
      </c>
      <c r="D64" s="14"/>
      <c r="E64" s="16">
        <v>415171</v>
      </c>
      <c r="F64" s="14"/>
      <c r="G64" s="16"/>
      <c r="H64" s="14"/>
      <c r="I64" s="16">
        <v>388357</v>
      </c>
      <c r="J64" s="14"/>
      <c r="K64" s="16">
        <v>1</v>
      </c>
      <c r="L64" s="14"/>
      <c r="M64" s="14"/>
      <c r="N64" s="14"/>
      <c r="O64" s="14"/>
      <c r="P64" s="14"/>
      <c r="Q64" s="16"/>
      <c r="R64" s="14"/>
      <c r="S64" s="16"/>
      <c r="T64" s="14"/>
      <c r="U64" s="16"/>
      <c r="V64" s="14"/>
      <c r="W64" s="16"/>
    </row>
    <row r="65" spans="1:23" ht="14.25">
      <c r="A65" s="14">
        <v>1830</v>
      </c>
      <c r="B65" s="14"/>
      <c r="C65" s="15" t="s">
        <v>124</v>
      </c>
      <c r="D65" s="14"/>
      <c r="E65" s="16">
        <v>590305</v>
      </c>
      <c r="F65" s="14"/>
      <c r="G65" s="16"/>
      <c r="H65" s="14"/>
      <c r="I65" s="16">
        <v>401397</v>
      </c>
      <c r="J65" s="14"/>
      <c r="K65" s="16" t="s">
        <v>28</v>
      </c>
      <c r="L65" s="14"/>
      <c r="M65" s="14"/>
      <c r="N65" s="14"/>
      <c r="O65" s="14"/>
      <c r="P65" s="14"/>
      <c r="Q65" s="16"/>
      <c r="R65" s="14"/>
      <c r="S65" s="16"/>
      <c r="T65" s="14"/>
      <c r="U65" s="16"/>
      <c r="V65" s="14"/>
      <c r="W65" s="16"/>
    </row>
    <row r="66" spans="1:23" ht="14.25">
      <c r="A66" s="14">
        <v>1860</v>
      </c>
      <c r="B66" s="14"/>
      <c r="C66" s="15" t="s">
        <v>125</v>
      </c>
      <c r="D66" s="14"/>
      <c r="E66" s="16">
        <v>976458</v>
      </c>
      <c r="F66" s="14"/>
      <c r="G66" s="16"/>
      <c r="H66" s="14"/>
      <c r="I66" s="16">
        <v>1290020</v>
      </c>
      <c r="J66" s="14"/>
      <c r="K66" s="16">
        <v>3</v>
      </c>
      <c r="L66" s="14"/>
      <c r="M66" s="14"/>
      <c r="N66" s="14"/>
      <c r="O66" s="14"/>
      <c r="P66" s="14"/>
      <c r="Q66" s="16"/>
      <c r="R66" s="14"/>
      <c r="S66" s="16"/>
      <c r="T66" s="14"/>
      <c r="U66" s="16"/>
      <c r="V66" s="14"/>
      <c r="W66" s="16"/>
    </row>
    <row r="67" spans="1:23" ht="14.25">
      <c r="A67" s="14">
        <v>1888</v>
      </c>
      <c r="B67" s="14"/>
      <c r="C67" s="15" t="s">
        <v>126</v>
      </c>
      <c r="D67" s="14"/>
      <c r="E67" s="17">
        <v>684507</v>
      </c>
      <c r="F67" s="14"/>
      <c r="G67" s="17"/>
      <c r="H67" s="14"/>
      <c r="I67" s="17">
        <v>638898</v>
      </c>
      <c r="J67" s="14"/>
      <c r="K67" s="17" t="s">
        <v>28</v>
      </c>
      <c r="L67" s="14"/>
      <c r="M67" s="14"/>
      <c r="N67" s="14"/>
      <c r="O67" s="14"/>
      <c r="P67" s="14"/>
      <c r="Q67" s="16"/>
      <c r="R67" s="14"/>
      <c r="S67" s="16"/>
      <c r="T67" s="14"/>
      <c r="U67" s="16"/>
      <c r="V67" s="14"/>
      <c r="W67" s="16"/>
    </row>
    <row r="68" spans="1:23" ht="14.25">
      <c r="A68" s="14" t="s">
        <v>127</v>
      </c>
      <c r="B68" s="14"/>
      <c r="C68" s="15" t="s">
        <v>128</v>
      </c>
      <c r="D68" s="14"/>
      <c r="E68" s="45">
        <f>SUM(E62:E67)</f>
        <v>3107230</v>
      </c>
      <c r="F68" s="14"/>
      <c r="G68" s="17">
        <v>4</v>
      </c>
      <c r="H68" s="14"/>
      <c r="I68" s="17">
        <f>SUM(I62:I67)</f>
        <v>3428661</v>
      </c>
      <c r="J68" s="14"/>
      <c r="K68" s="17">
        <v>5</v>
      </c>
      <c r="L68" s="14"/>
      <c r="M68" s="14"/>
      <c r="N68" s="14"/>
      <c r="O68" s="14"/>
      <c r="P68" s="14"/>
      <c r="Q68" s="16"/>
      <c r="R68" s="14"/>
      <c r="S68" s="16"/>
      <c r="T68" s="14"/>
      <c r="U68" s="16"/>
      <c r="V68" s="14"/>
      <c r="W68" s="16"/>
    </row>
    <row r="69" spans="1:23" ht="13.5">
      <c r="A69" s="412" t="s">
        <v>129</v>
      </c>
      <c r="B69" s="412"/>
      <c r="C69" s="14"/>
      <c r="D69" s="412"/>
      <c r="E69" s="417">
        <f>SUM(E24,E33,E47,E59,E68)</f>
        <v>87161314</v>
      </c>
      <c r="F69" s="412"/>
      <c r="G69" s="417">
        <v>100</v>
      </c>
      <c r="H69" s="412"/>
      <c r="I69" s="417">
        <f>SUM(I24,I33,I47,I59,I68)</f>
        <v>86367976</v>
      </c>
      <c r="J69" s="412"/>
      <c r="K69" s="417">
        <v>100</v>
      </c>
      <c r="L69" s="412"/>
      <c r="M69" s="412"/>
      <c r="N69" s="412"/>
      <c r="O69" s="414" t="s">
        <v>131</v>
      </c>
      <c r="P69" s="412"/>
      <c r="Q69" s="417">
        <f>SUM(Q38,Q61)</f>
        <v>87161314</v>
      </c>
      <c r="R69" s="412"/>
      <c r="S69" s="417">
        <v>100</v>
      </c>
      <c r="T69" s="412"/>
      <c r="U69" s="417">
        <f>SUM(U38,U61)</f>
        <v>86367976</v>
      </c>
      <c r="V69" s="412"/>
      <c r="W69" s="417">
        <v>100</v>
      </c>
    </row>
    <row r="70" spans="1:23" ht="14.25">
      <c r="A70" s="412"/>
      <c r="B70" s="412"/>
      <c r="C70" s="15" t="s">
        <v>130</v>
      </c>
      <c r="D70" s="412"/>
      <c r="E70" s="417"/>
      <c r="F70" s="412"/>
      <c r="G70" s="417"/>
      <c r="H70" s="412"/>
      <c r="I70" s="417"/>
      <c r="J70" s="412"/>
      <c r="K70" s="417"/>
      <c r="L70" s="412"/>
      <c r="M70" s="412"/>
      <c r="N70" s="412"/>
      <c r="O70" s="414"/>
      <c r="P70" s="412"/>
      <c r="Q70" s="417"/>
      <c r="R70" s="412"/>
      <c r="S70" s="417"/>
      <c r="T70" s="412"/>
      <c r="U70" s="417"/>
      <c r="V70" s="412"/>
      <c r="W70" s="417"/>
    </row>
    <row r="71" ht="13.5">
      <c r="A71" s="19"/>
    </row>
    <row r="72" ht="14.25" hidden="1" outlineLevel="1">
      <c r="A72" s="20" t="s">
        <v>132</v>
      </c>
    </row>
    <row r="73" ht="14.25" hidden="1" outlineLevel="1">
      <c r="A73" s="20" t="s">
        <v>133</v>
      </c>
    </row>
    <row r="74" spans="1:3" ht="14.25" hidden="1" outlineLevel="1">
      <c r="A74" s="21" t="s">
        <v>134</v>
      </c>
      <c r="B74" s="21" t="s">
        <v>135</v>
      </c>
      <c r="C74" s="21" t="s">
        <v>136</v>
      </c>
    </row>
    <row r="75" ht="12.75" hidden="1" outlineLevel="1"/>
    <row r="76" ht="12.75" hidden="1" outlineLevel="1"/>
    <row r="77" ht="12.75" hidden="1" outlineLevel="1"/>
    <row r="78" ht="12.75" hidden="1" outlineLevel="1"/>
    <row r="79" ht="12.75" hidden="1" outlineLevel="1"/>
    <row r="80" ht="12.75" collapsed="1"/>
  </sheetData>
  <sheetProtection/>
  <mergeCells count="26">
    <mergeCell ref="E8:G8"/>
    <mergeCell ref="I8:K8"/>
    <mergeCell ref="Q8:S8"/>
    <mergeCell ref="U8:W8"/>
    <mergeCell ref="A69:A70"/>
    <mergeCell ref="B69:B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V69:V70"/>
    <mergeCell ref="W69:W70"/>
    <mergeCell ref="R69:R70"/>
    <mergeCell ref="S69:S70"/>
    <mergeCell ref="T69:T70"/>
    <mergeCell ref="U69:U70"/>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indexed="43"/>
  </sheetPr>
  <dimension ref="A1:U91"/>
  <sheetViews>
    <sheetView zoomScalePageLayoutView="0" workbookViewId="0" topLeftCell="A7">
      <pane xSplit="2" ySplit="2" topLeftCell="L69" activePane="bottomRight" state="frozen"/>
      <selection pane="topLeft" activeCell="A29" sqref="A29"/>
      <selection pane="topRight" activeCell="A29" sqref="A29"/>
      <selection pane="bottomLeft" activeCell="A29" sqref="A29"/>
      <selection pane="bottomRight" activeCell="O81" sqref="O81"/>
    </sheetView>
  </sheetViews>
  <sheetFormatPr defaultColWidth="48.75390625" defaultRowHeight="15.75" outlineLevelRow="1"/>
  <cols>
    <col min="1" max="1" width="47.125" style="30" bestFit="1" customWidth="1"/>
    <col min="2" max="2" width="2.50390625" style="30" customWidth="1"/>
    <col min="3" max="3" width="18.625" style="86" customWidth="1"/>
    <col min="4" max="4" width="0.37109375" style="30" customWidth="1"/>
    <col min="5" max="5" width="19.25390625" style="86" customWidth="1"/>
    <col min="6" max="6" width="0.875" style="30" customWidth="1"/>
    <col min="7" max="7" width="18.625" style="74" customWidth="1"/>
    <col min="8" max="8" width="0.37109375" style="30" customWidth="1"/>
    <col min="9" max="9" width="19.25390625" style="74" customWidth="1"/>
    <col min="10" max="10" width="0.6171875" style="33" customWidth="1"/>
    <col min="11" max="11" width="18.625" style="68" customWidth="1"/>
    <col min="12" max="12" width="0.37109375" style="30" customWidth="1"/>
    <col min="13" max="13" width="19.25390625" style="68" customWidth="1"/>
    <col min="14" max="14" width="0.5" style="30" customWidth="1"/>
    <col min="15" max="15" width="18.625" style="55" customWidth="1"/>
    <col min="16" max="16" width="0.5" style="30" customWidth="1"/>
    <col min="17" max="17" width="19.25390625" style="55" customWidth="1"/>
    <col min="18" max="18" width="0.5" style="30" customWidth="1"/>
    <col min="19" max="19" width="16.50390625" style="50" customWidth="1"/>
    <col min="20" max="20" width="0.37109375" style="34" customWidth="1"/>
    <col min="21" max="21" width="18.625" style="50" customWidth="1"/>
    <col min="22" max="22" width="15.125" style="30" customWidth="1"/>
    <col min="23" max="16384" width="48.75390625" style="30" customWidth="1"/>
  </cols>
  <sheetData>
    <row r="1" spans="1:16" ht="16.5" hidden="1" outlineLevel="1">
      <c r="A1" s="35" t="s">
        <v>14</v>
      </c>
      <c r="B1" s="35"/>
      <c r="C1" s="81"/>
      <c r="D1" s="35"/>
      <c r="F1" s="35"/>
      <c r="G1" s="69"/>
      <c r="H1" s="35"/>
      <c r="K1" s="62"/>
      <c r="L1" s="35"/>
      <c r="N1" s="35"/>
      <c r="P1" s="35"/>
    </row>
    <row r="2" spans="1:16" ht="16.5" hidden="1" outlineLevel="1">
      <c r="A2" s="35" t="s">
        <v>139</v>
      </c>
      <c r="B2" s="35"/>
      <c r="C2" s="81"/>
      <c r="D2" s="35"/>
      <c r="F2" s="35"/>
      <c r="G2" s="69"/>
      <c r="H2" s="35"/>
      <c r="K2" s="62"/>
      <c r="L2" s="35"/>
      <c r="N2" s="35"/>
      <c r="P2" s="35"/>
    </row>
    <row r="3" spans="1:16" ht="16.5" hidden="1" outlineLevel="1">
      <c r="A3" s="35" t="s">
        <v>203</v>
      </c>
      <c r="B3" s="35"/>
      <c r="C3" s="81"/>
      <c r="D3" s="35"/>
      <c r="F3" s="35"/>
      <c r="G3" s="69"/>
      <c r="H3" s="35"/>
      <c r="K3" s="62"/>
      <c r="L3" s="35"/>
      <c r="N3" s="35"/>
      <c r="P3" s="35"/>
    </row>
    <row r="4" spans="1:16" ht="16.5" hidden="1" outlineLevel="1">
      <c r="A4" s="35" t="s">
        <v>140</v>
      </c>
      <c r="B4" s="35"/>
      <c r="C4" s="81"/>
      <c r="D4" s="35"/>
      <c r="F4" s="35"/>
      <c r="G4" s="69"/>
      <c r="H4" s="35"/>
      <c r="K4" s="62"/>
      <c r="L4" s="35"/>
      <c r="N4" s="35"/>
      <c r="P4" s="35"/>
    </row>
    <row r="5" spans="1:16" ht="16.5" hidden="1" outlineLevel="1">
      <c r="A5" s="35" t="s">
        <v>141</v>
      </c>
      <c r="B5" s="35"/>
      <c r="C5" s="81"/>
      <c r="D5" s="35"/>
      <c r="F5" s="35"/>
      <c r="G5" s="69"/>
      <c r="H5" s="35"/>
      <c r="K5" s="62"/>
      <c r="L5" s="35"/>
      <c r="N5" s="35"/>
      <c r="P5" s="35"/>
    </row>
    <row r="6" spans="1:16" ht="15.75" hidden="1" outlineLevel="1">
      <c r="A6" s="36"/>
      <c r="B6" s="36"/>
      <c r="C6" s="81"/>
      <c r="D6" s="36"/>
      <c r="F6" s="36"/>
      <c r="G6" s="69"/>
      <c r="H6" s="36"/>
      <c r="K6" s="62"/>
      <c r="L6" s="36"/>
      <c r="N6" s="36"/>
      <c r="P6" s="36"/>
    </row>
    <row r="7" spans="1:21" s="4" customFormat="1" ht="16.5" collapsed="1">
      <c r="A7" s="411"/>
      <c r="B7" s="52"/>
      <c r="C7" s="82" t="s">
        <v>273</v>
      </c>
      <c r="D7" s="52"/>
      <c r="E7" s="82" t="s">
        <v>271</v>
      </c>
      <c r="F7" s="52"/>
      <c r="G7" s="70" t="s">
        <v>265</v>
      </c>
      <c r="H7" s="52"/>
      <c r="I7" s="70" t="s">
        <v>266</v>
      </c>
      <c r="J7" s="53"/>
      <c r="K7" s="63" t="s">
        <v>267</v>
      </c>
      <c r="L7" s="52"/>
      <c r="M7" s="63" t="s">
        <v>268</v>
      </c>
      <c r="N7" s="52"/>
      <c r="O7" s="56" t="s">
        <v>269</v>
      </c>
      <c r="P7" s="52"/>
      <c r="Q7" s="56" t="s">
        <v>270</v>
      </c>
      <c r="R7" s="418"/>
      <c r="S7" s="54" t="s">
        <v>271</v>
      </c>
      <c r="T7" s="419"/>
      <c r="U7" s="54" t="s">
        <v>272</v>
      </c>
    </row>
    <row r="8" spans="1:21" ht="17.25" hidden="1" outlineLevel="1" thickBot="1">
      <c r="A8" s="411"/>
      <c r="B8" s="49"/>
      <c r="C8" s="83"/>
      <c r="D8" s="49"/>
      <c r="E8" s="83"/>
      <c r="F8" s="49"/>
      <c r="G8" s="71"/>
      <c r="H8" s="49"/>
      <c r="I8" s="71"/>
      <c r="J8" s="28"/>
      <c r="K8" s="64"/>
      <c r="L8" s="49"/>
      <c r="M8" s="64"/>
      <c r="N8" s="49"/>
      <c r="O8" s="57"/>
      <c r="P8" s="49"/>
      <c r="Q8" s="57"/>
      <c r="R8" s="418"/>
      <c r="S8" s="51"/>
      <c r="T8" s="419"/>
      <c r="U8" s="51"/>
    </row>
    <row r="9" spans="1:21" ht="16.5" collapsed="1">
      <c r="A9" s="23" t="s">
        <v>142</v>
      </c>
      <c r="B9" s="23"/>
      <c r="C9" s="44"/>
      <c r="D9" s="23"/>
      <c r="E9" s="44"/>
      <c r="F9" s="23"/>
      <c r="G9" s="43"/>
      <c r="H9" s="23"/>
      <c r="I9" s="43"/>
      <c r="J9" s="25"/>
      <c r="K9" s="65"/>
      <c r="L9" s="23"/>
      <c r="M9" s="65"/>
      <c r="N9" s="23"/>
      <c r="O9" s="58"/>
      <c r="P9" s="23"/>
      <c r="Q9" s="58"/>
      <c r="R9" s="24"/>
      <c r="S9" s="22"/>
      <c r="T9" s="26"/>
      <c r="U9" s="22"/>
    </row>
    <row r="10" spans="1:21" ht="16.5">
      <c r="A10" s="23" t="s">
        <v>143</v>
      </c>
      <c r="B10" s="23"/>
      <c r="C10" s="44" t="e">
        <f>SUMIF('[2]100Q1CF'!$A:$A,A10,'[2]100Q1CF'!$C:$C)</f>
        <v>#VALUE!</v>
      </c>
      <c r="D10" s="23"/>
      <c r="E10" s="44" t="e">
        <f>SUMIF('[2]100Q1CF'!$A:$A,A10,'[2]100Q1CF'!$E:$E)</f>
        <v>#VALUE!</v>
      </c>
      <c r="F10" s="23"/>
      <c r="G10" s="43" t="e">
        <f>SUMIF('[1]99Q4CF'!$A:$A,A10,'[1]99Q4CF'!$C:$C)</f>
        <v>#VALUE!</v>
      </c>
      <c r="H10" s="23"/>
      <c r="I10" s="43" t="e">
        <f>SUMIF('[1]99Q4CF'!$A:$A,A10,'[1]99Q4CF'!$E:$E)</f>
        <v>#VALUE!</v>
      </c>
      <c r="J10" s="25"/>
      <c r="K10" s="65">
        <v>10634839</v>
      </c>
      <c r="L10" s="23"/>
      <c r="M10" s="65">
        <v>10373217</v>
      </c>
      <c r="N10" s="23"/>
      <c r="O10" s="58">
        <v>6995717</v>
      </c>
      <c r="P10" s="23"/>
      <c r="Q10" s="58">
        <v>6860989</v>
      </c>
      <c r="R10" s="24"/>
      <c r="S10" s="22">
        <v>3619219</v>
      </c>
      <c r="T10" s="26"/>
      <c r="U10" s="22">
        <v>3254819</v>
      </c>
    </row>
    <row r="11" spans="1:21" ht="16.5">
      <c r="A11" s="23" t="s">
        <v>144</v>
      </c>
      <c r="B11" s="23"/>
      <c r="C11" s="44"/>
      <c r="D11" s="23"/>
      <c r="E11" s="44"/>
      <c r="F11" s="23"/>
      <c r="G11" s="43"/>
      <c r="H11" s="23"/>
      <c r="I11" s="43" t="e">
        <f>SUMIF('[1]99Q4CF'!$A:$A,A11,'[1]99Q4CF'!$E:$E)</f>
        <v>#VALUE!</v>
      </c>
      <c r="J11" s="25"/>
      <c r="K11" s="65"/>
      <c r="L11" s="23"/>
      <c r="M11" s="65"/>
      <c r="N11" s="23"/>
      <c r="O11" s="58"/>
      <c r="P11" s="23"/>
      <c r="Q11" s="58"/>
      <c r="R11" s="24"/>
      <c r="S11" s="22"/>
      <c r="T11" s="26"/>
      <c r="U11" s="22"/>
    </row>
    <row r="12" spans="1:21" ht="16.5">
      <c r="A12" s="23" t="s">
        <v>145</v>
      </c>
      <c r="B12" s="23"/>
      <c r="C12" s="44" t="e">
        <f>SUMIF('[2]100Q1CF'!$A:$A,A12,'[2]100Q1CF'!$C:$C)</f>
        <v>#VALUE!</v>
      </c>
      <c r="D12" s="23"/>
      <c r="E12" s="44" t="e">
        <f>SUMIF('[2]100Q1CF'!$A:$A,A12,'[2]100Q1CF'!$E:$E)</f>
        <v>#VALUE!</v>
      </c>
      <c r="F12" s="23"/>
      <c r="G12" s="43" t="e">
        <f>SUMIF('[1]99Q4CF'!$A:$A,A12,'[1]99Q4CF'!$C:$C)</f>
        <v>#VALUE!</v>
      </c>
      <c r="H12" s="23"/>
      <c r="I12" s="43" t="e">
        <f>SUMIF('[1]99Q4CF'!$A:$A,A12,'[1]99Q4CF'!$E:$E)</f>
        <v>#VALUE!</v>
      </c>
      <c r="J12" s="25"/>
      <c r="K12" s="65">
        <v>6061255</v>
      </c>
      <c r="L12" s="23"/>
      <c r="M12" s="65">
        <v>5776098</v>
      </c>
      <c r="N12" s="23"/>
      <c r="O12" s="58">
        <v>4021151</v>
      </c>
      <c r="P12" s="23"/>
      <c r="Q12" s="58">
        <v>3831044</v>
      </c>
      <c r="R12" s="24"/>
      <c r="S12" s="22">
        <v>2006526</v>
      </c>
      <c r="T12" s="26"/>
      <c r="U12" s="22">
        <v>1910079</v>
      </c>
    </row>
    <row r="13" spans="1:21" ht="16.5">
      <c r="A13" s="23" t="s">
        <v>146</v>
      </c>
      <c r="B13" s="23"/>
      <c r="C13" s="44" t="e">
        <f>SUMIF('[2]100Q1CF'!$A:$A,A13,'[2]100Q1CF'!$C:$C)</f>
        <v>#VALUE!</v>
      </c>
      <c r="D13" s="23"/>
      <c r="E13" s="44" t="e">
        <f>SUMIF('[2]100Q1CF'!$A:$A,A13,'[2]100Q1CF'!$E:$E)</f>
        <v>#VALUE!</v>
      </c>
      <c r="F13" s="23"/>
      <c r="G13" s="43" t="e">
        <f>SUMIF('[1]99Q4CF'!$A:$A,A13,'[1]99Q4CF'!$C:$C)</f>
        <v>#VALUE!</v>
      </c>
      <c r="H13" s="23"/>
      <c r="I13" s="43" t="e">
        <f>SUMIF('[1]99Q4CF'!$A:$A,A13,'[1]99Q4CF'!$E:$E)</f>
        <v>#VALUE!</v>
      </c>
      <c r="J13" s="25"/>
      <c r="K13" s="65">
        <v>1306004</v>
      </c>
      <c r="L13" s="23"/>
      <c r="M13" s="65">
        <v>1332763</v>
      </c>
      <c r="N13" s="23"/>
      <c r="O13" s="58">
        <v>1084275</v>
      </c>
      <c r="P13" s="23"/>
      <c r="Q13" s="58">
        <v>865199</v>
      </c>
      <c r="R13" s="24"/>
      <c r="S13" s="22">
        <v>296565</v>
      </c>
      <c r="T13" s="26"/>
      <c r="U13" s="22">
        <v>481492</v>
      </c>
    </row>
    <row r="14" spans="1:21" ht="16.5">
      <c r="A14" s="23" t="s">
        <v>147</v>
      </c>
      <c r="B14" s="23"/>
      <c r="C14" s="44" t="e">
        <f>SUMIF('[2]100Q1CF'!$A:$A,A14,'[2]100Q1CF'!$C:$C)</f>
        <v>#VALUE!</v>
      </c>
      <c r="D14" s="23"/>
      <c r="E14" s="44" t="e">
        <f>SUMIF('[2]100Q1CF'!$A:$A,A14,'[2]100Q1CF'!$E:$E)</f>
        <v>#VALUE!</v>
      </c>
      <c r="F14" s="23"/>
      <c r="G14" s="43" t="e">
        <f>SUMIF('[1]99Q4CF'!$A:$A,A14,'[1]99Q4CF'!$C:$C)</f>
        <v>#VALUE!</v>
      </c>
      <c r="H14" s="23"/>
      <c r="I14" s="43" t="e">
        <f>SUMIF('[1]99Q4CF'!$A:$A,A14,'[1]99Q4CF'!$E:$E)</f>
        <v>#VALUE!</v>
      </c>
      <c r="J14" s="25"/>
      <c r="K14" s="65">
        <v>821854</v>
      </c>
      <c r="L14" s="23"/>
      <c r="M14" s="65">
        <v>816989</v>
      </c>
      <c r="N14" s="23"/>
      <c r="O14" s="58">
        <v>548157</v>
      </c>
      <c r="P14" s="23"/>
      <c r="Q14" s="58">
        <v>543745</v>
      </c>
      <c r="R14" s="24"/>
      <c r="S14" s="22">
        <v>275024</v>
      </c>
      <c r="T14" s="26"/>
      <c r="U14" s="22">
        <v>268988</v>
      </c>
    </row>
    <row r="15" spans="1:21" ht="16.5">
      <c r="A15" s="23" t="s">
        <v>148</v>
      </c>
      <c r="B15" s="23"/>
      <c r="C15" s="44" t="e">
        <f>SUMIF('[2]100Q1CF'!$A:$A,A15,'[2]100Q1CF'!$C:$C)</f>
        <v>#VALUE!</v>
      </c>
      <c r="D15" s="23"/>
      <c r="E15" s="44" t="e">
        <f>SUMIF('[2]100Q1CF'!$A:$A,A15,'[2]100Q1CF'!$E:$E)</f>
        <v>#VALUE!</v>
      </c>
      <c r="F15" s="23"/>
      <c r="G15" s="43" t="e">
        <f>SUMIF('[1]99Q4CF'!$A:$A,A15,'[1]99Q4CF'!$C:$C)</f>
        <v>#VALUE!</v>
      </c>
      <c r="H15" s="23"/>
      <c r="I15" s="43" t="e">
        <f>SUMIF('[1]99Q4CF'!$A:$A,A15,'[1]99Q4CF'!$E:$E)</f>
        <v>#VALUE!</v>
      </c>
      <c r="J15" s="25"/>
      <c r="K15" s="65">
        <v>486324</v>
      </c>
      <c r="L15" s="23"/>
      <c r="M15" s="65">
        <v>808054</v>
      </c>
      <c r="N15" s="23"/>
      <c r="O15" s="58">
        <v>372847</v>
      </c>
      <c r="P15" s="23"/>
      <c r="Q15" s="58">
        <v>439808</v>
      </c>
      <c r="R15" s="24"/>
      <c r="S15" s="22">
        <v>84541</v>
      </c>
      <c r="T15" s="26"/>
      <c r="U15" s="22">
        <v>45924</v>
      </c>
    </row>
    <row r="16" spans="1:21" ht="16.5">
      <c r="A16" s="23" t="s">
        <v>149</v>
      </c>
      <c r="B16" s="23"/>
      <c r="C16" s="44" t="e">
        <f>SUMIF('[2]100Q1CF'!$A:$A,A16,'[2]100Q1CF'!$C:$C)</f>
        <v>#VALUE!</v>
      </c>
      <c r="D16" s="23"/>
      <c r="E16" s="44" t="e">
        <f>SUMIF('[2]100Q1CF'!$A:$A,A16,'[2]100Q1CF'!$E:$E)</f>
        <v>#VALUE!</v>
      </c>
      <c r="F16" s="23"/>
      <c r="G16" s="43" t="e">
        <f>SUMIF('[1]99Q4CF'!$A:$A,A16,'[1]99Q4CF'!$C:$C)</f>
        <v>#VALUE!</v>
      </c>
      <c r="H16" s="23"/>
      <c r="I16" s="43" t="e">
        <f>SUMIF('[1]99Q4CF'!$A:$A,A16,'[1]99Q4CF'!$E:$E)</f>
        <v>#VALUE!</v>
      </c>
      <c r="J16" s="25"/>
      <c r="K16" s="65">
        <v>346545</v>
      </c>
      <c r="L16" s="23"/>
      <c r="M16" s="65">
        <v>472341</v>
      </c>
      <c r="N16" s="23"/>
      <c r="O16" s="58">
        <v>224977</v>
      </c>
      <c r="P16" s="23"/>
      <c r="Q16" s="58">
        <v>303091</v>
      </c>
      <c r="R16" s="24"/>
      <c r="S16" s="22">
        <v>108668</v>
      </c>
      <c r="T16" s="26"/>
      <c r="U16" s="22">
        <v>156836</v>
      </c>
    </row>
    <row r="17" spans="1:21" ht="16.5">
      <c r="A17" s="23" t="s">
        <v>150</v>
      </c>
      <c r="B17" s="23"/>
      <c r="C17" s="44" t="e">
        <f>SUMIF('[2]100Q1CF'!$A:$A,A17,'[2]100Q1CF'!$C:$C)</f>
        <v>#VALUE!</v>
      </c>
      <c r="D17" s="23"/>
      <c r="E17" s="44" t="e">
        <f>SUMIF('[2]100Q1CF'!$A:$A,A17,'[2]100Q1CF'!$E:$E)</f>
        <v>#VALUE!</v>
      </c>
      <c r="F17" s="23"/>
      <c r="G17" s="43" t="e">
        <f>SUMIF('[1]99Q4CF'!$A:$A,A17,'[1]99Q4CF'!$C:$C)</f>
        <v>#VALUE!</v>
      </c>
      <c r="H17" s="23"/>
      <c r="I17" s="43" t="e">
        <f>SUMIF('[1]99Q4CF'!$A:$A,A17,'[1]99Q4CF'!$E:$E)</f>
        <v>#VALUE!</v>
      </c>
      <c r="J17" s="25"/>
      <c r="K17" s="65"/>
      <c r="L17" s="23"/>
      <c r="M17" s="65">
        <v>134541</v>
      </c>
      <c r="N17" s="23"/>
      <c r="O17" s="58"/>
      <c r="P17" s="23"/>
      <c r="Q17" s="58">
        <v>77000</v>
      </c>
      <c r="R17" s="24"/>
      <c r="S17" s="22">
        <v>0</v>
      </c>
      <c r="T17" s="26"/>
      <c r="U17" s="22">
        <v>0</v>
      </c>
    </row>
    <row r="18" spans="1:21" ht="16.5">
      <c r="A18" s="23" t="s">
        <v>185</v>
      </c>
      <c r="B18" s="23"/>
      <c r="C18" s="44" t="e">
        <f>SUMIF('[2]100Q1CF'!$A:$A,A18,'[2]100Q1CF'!$C:$C)</f>
        <v>#VALUE!</v>
      </c>
      <c r="D18" s="23"/>
      <c r="E18" s="44" t="e">
        <f>SUMIF('[2]100Q1CF'!$A:$A,A18,'[2]100Q1CF'!$E:$E)</f>
        <v>#VALUE!</v>
      </c>
      <c r="F18" s="23"/>
      <c r="G18" s="43" t="e">
        <f>SUMIF('[1]99Q4CF'!$A:$A,A18,'[1]99Q4CF'!$C:$C)</f>
        <v>#VALUE!</v>
      </c>
      <c r="H18" s="23"/>
      <c r="I18" s="43" t="e">
        <f>SUMIF('[1]99Q4CF'!$A:$A,A18,'[1]99Q4CF'!$E:$E)</f>
        <v>#VALUE!</v>
      </c>
      <c r="J18" s="25"/>
      <c r="K18" s="65"/>
      <c r="L18" s="23"/>
      <c r="M18" s="65"/>
      <c r="N18" s="23"/>
      <c r="O18" s="58"/>
      <c r="P18" s="23"/>
      <c r="Q18" s="58">
        <v>0</v>
      </c>
      <c r="R18" s="24"/>
      <c r="S18" s="22">
        <v>0</v>
      </c>
      <c r="T18" s="26"/>
      <c r="U18" s="22">
        <v>0</v>
      </c>
    </row>
    <row r="19" spans="1:21" ht="16.5">
      <c r="A19" s="23" t="s">
        <v>218</v>
      </c>
      <c r="B19" s="23"/>
      <c r="C19" s="44" t="e">
        <f>SUMIF('[2]100Q1CF'!$A:$A,A19,'[2]100Q1CF'!$C:$C)</f>
        <v>#VALUE!</v>
      </c>
      <c r="D19" s="23"/>
      <c r="E19" s="44" t="e">
        <f>SUMIF('[2]100Q1CF'!$A:$A,A19,'[2]100Q1CF'!$E:$E)</f>
        <v>#VALUE!</v>
      </c>
      <c r="F19" s="23"/>
      <c r="G19" s="43" t="e">
        <f>SUMIF('[1]99Q4CF'!$A:$A,A19,'[1]99Q4CF'!$C:$C)</f>
        <v>#VALUE!</v>
      </c>
      <c r="H19" s="23"/>
      <c r="I19" s="43" t="e">
        <f>SUMIF('[1]99Q4CF'!$A:$A,A19,'[1]99Q4CF'!$E:$E)</f>
        <v>#VALUE!</v>
      </c>
      <c r="J19" s="25"/>
      <c r="K19" s="65">
        <v>19612</v>
      </c>
      <c r="L19" s="23"/>
      <c r="M19" s="65">
        <v>31543</v>
      </c>
      <c r="N19" s="23"/>
      <c r="O19" s="58">
        <v>13860</v>
      </c>
      <c r="P19" s="23"/>
      <c r="Q19" s="58">
        <v>25176</v>
      </c>
      <c r="R19" s="24"/>
      <c r="S19" s="22">
        <v>6609</v>
      </c>
      <c r="T19" s="26"/>
      <c r="U19" s="22">
        <v>13638</v>
      </c>
    </row>
    <row r="20" spans="1:21" ht="16.5">
      <c r="A20" s="23" t="s">
        <v>151</v>
      </c>
      <c r="B20" s="23"/>
      <c r="C20" s="44" t="e">
        <f>SUMIF('[2]100Q1CF'!$A:$A,A20,'[2]100Q1CF'!$C:$C)</f>
        <v>#VALUE!</v>
      </c>
      <c r="D20" s="23"/>
      <c r="E20" s="44" t="e">
        <f>SUMIF('[2]100Q1CF'!$A:$A,A20,'[2]100Q1CF'!$E:$E)</f>
        <v>#VALUE!</v>
      </c>
      <c r="F20" s="23"/>
      <c r="G20" s="43" t="e">
        <f>SUMIF('[1]99Q4CF'!$A:$A,A20,'[1]99Q4CF'!$C:$C)</f>
        <v>#VALUE!</v>
      </c>
      <c r="H20" s="23"/>
      <c r="I20" s="43" t="e">
        <f>SUMIF('[1]99Q4CF'!$A:$A,A20,'[1]99Q4CF'!$E:$E)</f>
        <v>#VALUE!</v>
      </c>
      <c r="J20" s="25"/>
      <c r="K20" s="65">
        <v>3229</v>
      </c>
      <c r="L20" s="23"/>
      <c r="M20" s="65">
        <v>16188</v>
      </c>
      <c r="N20" s="23"/>
      <c r="O20" s="58">
        <v>3229</v>
      </c>
      <c r="P20" s="23"/>
      <c r="Q20" s="58">
        <v>16188</v>
      </c>
      <c r="R20" s="24"/>
      <c r="S20" s="22">
        <v>0</v>
      </c>
      <c r="T20" s="26"/>
      <c r="U20" s="22">
        <v>0</v>
      </c>
    </row>
    <row r="21" spans="1:21" ht="16.5">
      <c r="A21" s="23" t="s">
        <v>219</v>
      </c>
      <c r="B21" s="23"/>
      <c r="C21" s="44" t="e">
        <f>SUMIF('[2]100Q1CF'!$A:$A,A21,'[2]100Q1CF'!$C:$C)</f>
        <v>#VALUE!</v>
      </c>
      <c r="D21" s="23"/>
      <c r="E21" s="44" t="e">
        <f>SUMIF('[2]100Q1CF'!$A:$A,A21,'[2]100Q1CF'!$E:$E)</f>
        <v>#VALUE!</v>
      </c>
      <c r="F21" s="23"/>
      <c r="G21" s="43" t="e">
        <f>SUMIF('[1]99Q4CF'!$A:$A,A21,'[1]99Q4CF'!$C:$C)</f>
        <v>#VALUE!</v>
      </c>
      <c r="H21" s="23"/>
      <c r="I21" s="43" t="e">
        <f>SUMIF('[1]99Q4CF'!$A:$A,A21,'[1]99Q4CF'!$E:$E)</f>
        <v>#VALUE!</v>
      </c>
      <c r="J21" s="25"/>
      <c r="K21" s="65">
        <v>9298</v>
      </c>
      <c r="L21" s="23"/>
      <c r="M21" s="65">
        <v>-8231</v>
      </c>
      <c r="N21" s="23"/>
      <c r="O21" s="58">
        <v>2843</v>
      </c>
      <c r="P21" s="23"/>
      <c r="Q21" s="58">
        <v>-9525</v>
      </c>
      <c r="R21" s="24"/>
      <c r="S21" s="22">
        <v>1965</v>
      </c>
      <c r="T21" s="26"/>
      <c r="U21" s="22">
        <v>-9585</v>
      </c>
    </row>
    <row r="22" spans="1:21" ht="16.5">
      <c r="A22" s="23" t="s">
        <v>193</v>
      </c>
      <c r="B22" s="23"/>
      <c r="C22" s="44" t="e">
        <f>SUMIF('[2]100Q1CF'!$A:$A,A22,'[2]100Q1CF'!$C:$C)</f>
        <v>#VALUE!</v>
      </c>
      <c r="D22" s="23"/>
      <c r="E22" s="44" t="e">
        <f>SUMIF('[2]100Q1CF'!$A:$A,A22,'[2]100Q1CF'!$E:$E)</f>
        <v>#VALUE!</v>
      </c>
      <c r="F22" s="23"/>
      <c r="G22" s="43" t="e">
        <f>SUMIF('[1]99Q4CF'!$A:$A,A22,'[1]99Q4CF'!$C:$C)</f>
        <v>#VALUE!</v>
      </c>
      <c r="H22" s="23"/>
      <c r="I22" s="43" t="e">
        <f>SUMIF('[1]99Q4CF'!$A:$A,A22,'[1]99Q4CF'!$E:$E)</f>
        <v>#VALUE!</v>
      </c>
      <c r="J22" s="25"/>
      <c r="K22" s="65">
        <v>2872</v>
      </c>
      <c r="L22" s="23"/>
      <c r="M22" s="65">
        <v>2718</v>
      </c>
      <c r="N22" s="23"/>
      <c r="O22" s="58">
        <v>971</v>
      </c>
      <c r="P22" s="23"/>
      <c r="Q22" s="58">
        <v>1784</v>
      </c>
      <c r="R22" s="24"/>
      <c r="S22" s="22">
        <v>-954</v>
      </c>
      <c r="T22" s="26"/>
      <c r="U22" s="22">
        <v>876</v>
      </c>
    </row>
    <row r="23" spans="1:21" ht="16.5">
      <c r="A23" s="23" t="s">
        <v>204</v>
      </c>
      <c r="B23" s="23"/>
      <c r="C23" s="44" t="e">
        <f>SUMIF('[2]100Q1CF'!$A:$A,A23,'[2]100Q1CF'!$C:$C)</f>
        <v>#VALUE!</v>
      </c>
      <c r="D23" s="23"/>
      <c r="E23" s="44" t="e">
        <f>SUMIF('[2]100Q1CF'!$A:$A,A23,'[2]100Q1CF'!$E:$E)</f>
        <v>#VALUE!</v>
      </c>
      <c r="F23" s="23"/>
      <c r="G23" s="43" t="e">
        <f>SUMIF('[1]99Q4CF'!$A:$A,A23,'[1]99Q4CF'!$C:$C)</f>
        <v>#VALUE!</v>
      </c>
      <c r="H23" s="23"/>
      <c r="I23" s="43" t="e">
        <f>SUMIF('[1]99Q4CF'!$A:$A,A23,'[1]99Q4CF'!$E:$E)</f>
        <v>#VALUE!</v>
      </c>
      <c r="J23" s="25"/>
      <c r="K23" s="65">
        <v>-51499</v>
      </c>
      <c r="L23" s="23"/>
      <c r="M23" s="65">
        <v>48328</v>
      </c>
      <c r="N23" s="23"/>
      <c r="O23" s="58"/>
      <c r="P23" s="23"/>
      <c r="Q23" s="58">
        <v>0</v>
      </c>
      <c r="R23" s="24"/>
      <c r="S23" s="22">
        <v>0</v>
      </c>
      <c r="T23" s="26"/>
      <c r="U23" s="22">
        <v>0</v>
      </c>
    </row>
    <row r="24" spans="1:21" ht="16.5">
      <c r="A24" s="23" t="s">
        <v>152</v>
      </c>
      <c r="B24" s="23"/>
      <c r="C24" s="44" t="e">
        <f>SUMIF('[2]100Q1CF'!$A:$A,A24,'[2]100Q1CF'!$C:$C)</f>
        <v>#VALUE!</v>
      </c>
      <c r="D24" s="23"/>
      <c r="E24" s="44" t="e">
        <f>SUMIF('[2]100Q1CF'!$A:$A,A24,'[2]100Q1CF'!$E:$E)</f>
        <v>#VALUE!</v>
      </c>
      <c r="F24" s="23"/>
      <c r="G24" s="43" t="e">
        <f>SUMIF('[1]99Q4CF'!$A:$A,A24,'[1]99Q4CF'!$C:$C)</f>
        <v>#VALUE!</v>
      </c>
      <c r="H24" s="23"/>
      <c r="I24" s="43" t="e">
        <f>SUMIF('[1]99Q4CF'!$A:$A,A24,'[1]99Q4CF'!$E:$E)</f>
        <v>#VALUE!</v>
      </c>
      <c r="J24" s="25"/>
      <c r="K24" s="65"/>
      <c r="L24" s="23"/>
      <c r="M24" s="65"/>
      <c r="N24" s="23"/>
      <c r="O24" s="58"/>
      <c r="P24" s="23"/>
      <c r="Q24" s="58">
        <v>0</v>
      </c>
      <c r="R24" s="24"/>
      <c r="S24" s="22">
        <v>0</v>
      </c>
      <c r="T24" s="26"/>
      <c r="U24" s="22">
        <v>0</v>
      </c>
    </row>
    <row r="25" spans="1:21" ht="16.5">
      <c r="A25" s="23" t="s">
        <v>223</v>
      </c>
      <c r="B25" s="23"/>
      <c r="C25" s="44" t="e">
        <f>SUMIF('[2]100Q1CF'!$A:$A,A25,'[2]100Q1CF'!$C:$C)</f>
        <v>#VALUE!</v>
      </c>
      <c r="D25" s="23"/>
      <c r="E25" s="44" t="e">
        <f>SUMIF('[2]100Q1CF'!$A:$A,A25,'[2]100Q1CF'!$E:$E)</f>
        <v>#VALUE!</v>
      </c>
      <c r="F25" s="23"/>
      <c r="G25" s="43" t="e">
        <f>SUMIF('[1]99Q4CF'!$A:$A,A25,'[1]99Q4CF'!$C:$C)</f>
        <v>#VALUE!</v>
      </c>
      <c r="H25" s="23"/>
      <c r="I25" s="43" t="e">
        <f>SUMIF('[1]99Q4CF'!$A:$A,A25,'[1]99Q4CF'!$E:$E)</f>
        <v>#VALUE!</v>
      </c>
      <c r="J25" s="25"/>
      <c r="K25" s="65"/>
      <c r="L25" s="23"/>
      <c r="M25" s="65"/>
      <c r="N25" s="23"/>
      <c r="O25" s="58"/>
      <c r="P25" s="23"/>
      <c r="Q25" s="58"/>
      <c r="R25" s="24"/>
      <c r="S25" s="22"/>
      <c r="T25" s="26"/>
      <c r="U25" s="22"/>
    </row>
    <row r="26" spans="1:21" ht="16.5">
      <c r="A26" s="23" t="s">
        <v>97</v>
      </c>
      <c r="B26" s="23"/>
      <c r="C26" s="44" t="e">
        <f>SUMIF('[2]100Q1CF'!$A:$A,A26,'[2]100Q1CF'!$C:$C)</f>
        <v>#VALUE!</v>
      </c>
      <c r="D26" s="23"/>
      <c r="E26" s="44" t="e">
        <f>SUMIF('[2]100Q1CF'!$A:$A,A26,'[2]100Q1CF'!$E:$E)</f>
        <v>#VALUE!</v>
      </c>
      <c r="F26" s="23"/>
      <c r="G26" s="43" t="e">
        <f>SUMIF('[1]99Q4CF'!$A:$A,A26,'[1]99Q4CF'!$C:$C)</f>
        <v>#VALUE!</v>
      </c>
      <c r="H26" s="23"/>
      <c r="I26" s="43" t="e">
        <f>SUMIF('[1]99Q4CF'!$A:$A,A26,'[1]99Q4CF'!$E:$E)</f>
        <v>#VALUE!</v>
      </c>
      <c r="J26" s="25"/>
      <c r="K26" s="65">
        <v>4375</v>
      </c>
      <c r="L26" s="23"/>
      <c r="M26" s="65">
        <v>12536</v>
      </c>
      <c r="N26" s="23"/>
      <c r="O26" s="58">
        <v>3249</v>
      </c>
      <c r="P26" s="23"/>
      <c r="Q26" s="58">
        <v>9782</v>
      </c>
      <c r="R26" s="24"/>
      <c r="S26" s="22">
        <v>3249</v>
      </c>
      <c r="T26" s="26"/>
      <c r="U26" s="22">
        <v>6782</v>
      </c>
    </row>
    <row r="27" spans="1:21" ht="16.5">
      <c r="A27" s="23" t="s">
        <v>153</v>
      </c>
      <c r="B27" s="23"/>
      <c r="C27" s="44" t="e">
        <f>SUMIF('[2]100Q1CF'!$A:$A,A27,'[2]100Q1CF'!$C:$C)</f>
        <v>#VALUE!</v>
      </c>
      <c r="D27" s="23"/>
      <c r="E27" s="44" t="e">
        <f>SUMIF('[2]100Q1CF'!$A:$A,A27,'[2]100Q1CF'!$E:$E)</f>
        <v>#VALUE!</v>
      </c>
      <c r="F27" s="23"/>
      <c r="G27" s="43" t="e">
        <f>SUMIF('[1]99Q4CF'!$A:$A,A27,'[1]99Q4CF'!$C:$C)</f>
        <v>#VALUE!</v>
      </c>
      <c r="H27" s="23"/>
      <c r="I27" s="43" t="e">
        <f>SUMIF('[1]99Q4CF'!$A:$A,A27,'[1]99Q4CF'!$E:$E)</f>
        <v>#VALUE!</v>
      </c>
      <c r="J27" s="25"/>
      <c r="K27" s="65"/>
      <c r="L27" s="23"/>
      <c r="M27" s="65"/>
      <c r="N27" s="23"/>
      <c r="O27" s="58"/>
      <c r="P27" s="23"/>
      <c r="Q27" s="58">
        <v>0</v>
      </c>
      <c r="R27" s="24"/>
      <c r="S27" s="22"/>
      <c r="T27" s="26"/>
      <c r="U27" s="22"/>
    </row>
    <row r="28" spans="1:21" ht="16.5">
      <c r="A28" s="23" t="s">
        <v>214</v>
      </c>
      <c r="B28" s="23"/>
      <c r="C28" s="44" t="e">
        <f>SUMIF('[2]100Q1CF'!$A:$A,A28,'[2]100Q1CF'!$C:$C)</f>
        <v>#VALUE!</v>
      </c>
      <c r="D28" s="23"/>
      <c r="E28" s="44" t="e">
        <f>SUMIF('[2]100Q1CF'!$A:$A,A28,'[2]100Q1CF'!$E:$E)</f>
        <v>#VALUE!</v>
      </c>
      <c r="F28" s="23"/>
      <c r="G28" s="43" t="e">
        <f>SUMIF('[1]99Q4CF'!$A:$A,A28,'[1]99Q4CF'!$C:$C)</f>
        <v>#VALUE!</v>
      </c>
      <c r="H28" s="23"/>
      <c r="I28" s="43" t="e">
        <f>SUMIF('[1]99Q4CF'!$A:$A,A28,'[1]99Q4CF'!$E:$E)</f>
        <v>#VALUE!</v>
      </c>
      <c r="J28" s="25"/>
      <c r="K28" s="65">
        <v>-199120</v>
      </c>
      <c r="L28" s="23"/>
      <c r="M28" s="65">
        <v>0</v>
      </c>
      <c r="N28" s="23"/>
      <c r="O28" s="58"/>
      <c r="P28" s="23"/>
      <c r="Q28" s="58">
        <v>0</v>
      </c>
      <c r="R28" s="24"/>
      <c r="S28" s="22">
        <v>0</v>
      </c>
      <c r="T28" s="26"/>
      <c r="U28" s="22">
        <v>-9990</v>
      </c>
    </row>
    <row r="29" spans="1:21" ht="16.5">
      <c r="A29" s="23" t="s">
        <v>33</v>
      </c>
      <c r="B29" s="23"/>
      <c r="C29" s="44" t="e">
        <f>SUMIF('[2]100Q1CF'!$A:$A,A29,'[2]100Q1CF'!$C:$C)</f>
        <v>#VALUE!</v>
      </c>
      <c r="D29" s="23"/>
      <c r="E29" s="44" t="e">
        <f>SUMIF('[2]100Q1CF'!$A:$A,A29,'[2]100Q1CF'!$E:$E)</f>
        <v>#VALUE!</v>
      </c>
      <c r="F29" s="23"/>
      <c r="G29" s="43" t="e">
        <f>SUMIF('[1]99Q4CF'!$A:$A,A29,'[1]99Q4CF'!$C:$C)</f>
        <v>#VALUE!</v>
      </c>
      <c r="H29" s="23"/>
      <c r="I29" s="43" t="e">
        <f>SUMIF('[1]99Q4CF'!$A:$A,A29,'[1]99Q4CF'!$E:$E)</f>
        <v>#VALUE!</v>
      </c>
      <c r="J29" s="25"/>
      <c r="K29" s="65">
        <v>17103</v>
      </c>
      <c r="L29" s="23"/>
      <c r="M29" s="65">
        <v>27012</v>
      </c>
      <c r="N29" s="23"/>
      <c r="O29" s="58">
        <v>5963</v>
      </c>
      <c r="P29" s="23"/>
      <c r="Q29" s="58">
        <v>31926</v>
      </c>
      <c r="R29" s="24"/>
      <c r="S29" s="22">
        <v>12122</v>
      </c>
      <c r="T29" s="26"/>
      <c r="U29" s="22">
        <v>18801</v>
      </c>
    </row>
    <row r="30" spans="1:21" ht="16.5">
      <c r="A30" s="23" t="s">
        <v>220</v>
      </c>
      <c r="B30" s="23"/>
      <c r="C30" s="44" t="e">
        <f>SUMIF('[2]100Q1CF'!$A:$A,A30,'[2]100Q1CF'!$C:$C)</f>
        <v>#VALUE!</v>
      </c>
      <c r="D30" s="23"/>
      <c r="E30" s="44" t="e">
        <f>SUMIF('[2]100Q1CF'!$A:$A,A30,'[2]100Q1CF'!$E:$E)</f>
        <v>#VALUE!</v>
      </c>
      <c r="F30" s="23"/>
      <c r="G30" s="43" t="e">
        <f>SUMIF('[1]99Q4CF'!$A:$A,A30,'[1]99Q4CF'!$C:$C)</f>
        <v>#VALUE!</v>
      </c>
      <c r="H30" s="23"/>
      <c r="I30" s="43" t="e">
        <f>SUMIF('[1]99Q4CF'!$A:$A,A30,'[1]99Q4CF'!$E:$E)</f>
        <v>#VALUE!</v>
      </c>
      <c r="J30" s="25"/>
      <c r="K30" s="65">
        <v>-155751</v>
      </c>
      <c r="L30" s="23"/>
      <c r="M30" s="65">
        <v>-1290035</v>
      </c>
      <c r="N30" s="23"/>
      <c r="O30" s="58">
        <v>-248</v>
      </c>
      <c r="P30" s="23"/>
      <c r="Q30" s="58">
        <v>-637519</v>
      </c>
      <c r="R30" s="24"/>
      <c r="S30" s="22">
        <v>262926</v>
      </c>
      <c r="T30" s="26"/>
      <c r="U30" s="22">
        <v>121853</v>
      </c>
    </row>
    <row r="31" spans="1:21" ht="16.5">
      <c r="A31" s="23" t="s">
        <v>154</v>
      </c>
      <c r="B31" s="23"/>
      <c r="C31" s="44" t="e">
        <f>SUMIF('[2]100Q1CF'!$A:$A,A31,'[2]100Q1CF'!$C:$C)</f>
        <v>#VALUE!</v>
      </c>
      <c r="D31" s="23"/>
      <c r="E31" s="44" t="e">
        <f>SUMIF('[2]100Q1CF'!$A:$A,A31,'[2]100Q1CF'!$E:$E)</f>
        <v>#VALUE!</v>
      </c>
      <c r="F31" s="23"/>
      <c r="G31" s="43" t="e">
        <f>SUMIF('[1]99Q4CF'!$A:$A,A31,'[1]99Q4CF'!$C:$C)</f>
        <v>#VALUE!</v>
      </c>
      <c r="H31" s="23"/>
      <c r="I31" s="43" t="e">
        <f>SUMIF('[1]99Q4CF'!$A:$A,A31,'[1]99Q4CF'!$E:$E)</f>
        <v>#VALUE!</v>
      </c>
      <c r="J31" s="25"/>
      <c r="K31" s="65">
        <v>-67629</v>
      </c>
      <c r="L31" s="23"/>
      <c r="M31" s="65">
        <v>16995</v>
      </c>
      <c r="N31" s="23"/>
      <c r="O31" s="58">
        <v>-49905</v>
      </c>
      <c r="P31" s="23"/>
      <c r="Q31" s="58">
        <v>16257</v>
      </c>
      <c r="R31" s="24"/>
      <c r="S31" s="22">
        <v>-16839</v>
      </c>
      <c r="T31" s="26"/>
      <c r="U31" s="22">
        <v>23329</v>
      </c>
    </row>
    <row r="32" spans="1:21" ht="16.5">
      <c r="A32" s="23" t="s">
        <v>155</v>
      </c>
      <c r="B32" s="23"/>
      <c r="C32" s="44" t="e">
        <f>SUMIF('[2]100Q1CF'!$A:$A,A32,'[2]100Q1CF'!$C:$C)</f>
        <v>#VALUE!</v>
      </c>
      <c r="D32" s="23"/>
      <c r="E32" s="44" t="e">
        <f>SUMIF('[2]100Q1CF'!$A:$A,A32,'[2]100Q1CF'!$E:$E)</f>
        <v>#VALUE!</v>
      </c>
      <c r="F32" s="23"/>
      <c r="G32" s="43" t="e">
        <f>SUMIF('[1]99Q4CF'!$A:$A,A32,'[1]99Q4CF'!$C:$C)</f>
        <v>#VALUE!</v>
      </c>
      <c r="H32" s="23"/>
      <c r="I32" s="43" t="e">
        <f>SUMIF('[1]99Q4CF'!$A:$A,A32,'[1]99Q4CF'!$E:$E)</f>
        <v>#VALUE!</v>
      </c>
      <c r="J32" s="25"/>
      <c r="K32" s="65">
        <v>-18148</v>
      </c>
      <c r="L32" s="23"/>
      <c r="M32" s="65">
        <v>32138</v>
      </c>
      <c r="N32" s="23"/>
      <c r="O32" s="58">
        <v>-59546</v>
      </c>
      <c r="P32" s="23"/>
      <c r="Q32" s="58">
        <v>8600</v>
      </c>
      <c r="R32" s="24"/>
      <c r="S32" s="22">
        <v>-26014</v>
      </c>
      <c r="T32" s="26"/>
      <c r="U32" s="22">
        <v>-25796</v>
      </c>
    </row>
    <row r="33" spans="1:21" ht="16.5">
      <c r="A33" s="23" t="s">
        <v>156</v>
      </c>
      <c r="B33" s="23"/>
      <c r="C33" s="44" t="e">
        <f>SUMIF('[2]100Q1CF'!$A:$A,A33,'[2]100Q1CF'!$C:$C)</f>
        <v>#VALUE!</v>
      </c>
      <c r="D33" s="23"/>
      <c r="E33" s="44" t="e">
        <f>SUMIF('[2]100Q1CF'!$A:$A,A33,'[2]100Q1CF'!$E:$E)</f>
        <v>#VALUE!</v>
      </c>
      <c r="F33" s="23"/>
      <c r="G33" s="43" t="e">
        <f>SUMIF('[1]99Q4CF'!$A:$A,A33,'[1]99Q4CF'!$C:$C)</f>
        <v>#VALUE!</v>
      </c>
      <c r="H33" s="23"/>
      <c r="I33" s="43" t="e">
        <f>SUMIF('[1]99Q4CF'!$A:$A,A33,'[1]99Q4CF'!$E:$E)</f>
        <v>#VALUE!</v>
      </c>
      <c r="J33" s="25"/>
      <c r="K33" s="65">
        <v>-20156</v>
      </c>
      <c r="L33" s="23"/>
      <c r="M33" s="65">
        <v>-7736</v>
      </c>
      <c r="N33" s="23"/>
      <c r="O33" s="58">
        <v>-24565</v>
      </c>
      <c r="P33" s="23"/>
      <c r="Q33" s="58">
        <v>1443</v>
      </c>
      <c r="R33" s="24"/>
      <c r="S33" s="22">
        <v>-3523</v>
      </c>
      <c r="T33" s="26"/>
      <c r="U33" s="22">
        <v>4310</v>
      </c>
    </row>
    <row r="34" spans="1:21" ht="16.5">
      <c r="A34" s="23" t="s">
        <v>157</v>
      </c>
      <c r="B34" s="23"/>
      <c r="C34" s="44" t="e">
        <f>SUMIF('[2]100Q1CF'!$A:$A,A34,'[2]100Q1CF'!$C:$C)</f>
        <v>#VALUE!</v>
      </c>
      <c r="D34" s="23"/>
      <c r="E34" s="44" t="e">
        <f>SUMIF('[2]100Q1CF'!$A:$A,A34,'[2]100Q1CF'!$E:$E)</f>
        <v>#VALUE!</v>
      </c>
      <c r="F34" s="23"/>
      <c r="G34" s="43" t="e">
        <f>SUMIF('[1]99Q4CF'!$A:$A,A34,'[1]99Q4CF'!$C:$C)</f>
        <v>#VALUE!</v>
      </c>
      <c r="H34" s="23"/>
      <c r="I34" s="43" t="e">
        <f>SUMIF('[1]99Q4CF'!$A:$A,A34,'[1]99Q4CF'!$E:$E)</f>
        <v>#VALUE!</v>
      </c>
      <c r="J34" s="25"/>
      <c r="K34" s="65">
        <v>-502109</v>
      </c>
      <c r="L34" s="23"/>
      <c r="M34" s="65">
        <v>-31910</v>
      </c>
      <c r="N34" s="23"/>
      <c r="O34" s="58">
        <v>-377342</v>
      </c>
      <c r="P34" s="23"/>
      <c r="Q34" s="58">
        <v>82031</v>
      </c>
      <c r="R34" s="24"/>
      <c r="S34" s="22">
        <v>-186482</v>
      </c>
      <c r="T34" s="26"/>
      <c r="U34" s="22">
        <v>56225</v>
      </c>
    </row>
    <row r="35" spans="1:21" ht="16.5">
      <c r="A35" s="23" t="s">
        <v>158</v>
      </c>
      <c r="B35" s="23"/>
      <c r="C35" s="44" t="e">
        <f>SUMIF('[2]100Q1CF'!$A:$A,A35,'[2]100Q1CF'!$C:$C)</f>
        <v>#VALUE!</v>
      </c>
      <c r="D35" s="23"/>
      <c r="E35" s="44" t="e">
        <f>SUMIF('[2]100Q1CF'!$A:$A,A35,'[2]100Q1CF'!$E:$E)</f>
        <v>#VALUE!</v>
      </c>
      <c r="F35" s="23"/>
      <c r="G35" s="43" t="e">
        <f>SUMIF('[1]99Q4CF'!$A:$A,A35,'[1]99Q4CF'!$C:$C)</f>
        <v>#VALUE!</v>
      </c>
      <c r="H35" s="23"/>
      <c r="I35" s="43" t="e">
        <f>SUMIF('[1]99Q4CF'!$A:$A,A35,'[1]99Q4CF'!$E:$E)</f>
        <v>#VALUE!</v>
      </c>
      <c r="J35" s="25"/>
      <c r="K35" s="65">
        <v>-81888</v>
      </c>
      <c r="L35" s="23"/>
      <c r="M35" s="65">
        <v>56490</v>
      </c>
      <c r="N35" s="23"/>
      <c r="O35" s="58">
        <v>25484</v>
      </c>
      <c r="P35" s="23"/>
      <c r="Q35" s="58">
        <v>154029</v>
      </c>
      <c r="R35" s="24"/>
      <c r="S35" s="22">
        <v>-115668</v>
      </c>
      <c r="T35" s="26"/>
      <c r="U35" s="22">
        <v>79945</v>
      </c>
    </row>
    <row r="36" spans="1:21" ht="16.5">
      <c r="A36" s="23" t="s">
        <v>50</v>
      </c>
      <c r="B36" s="23"/>
      <c r="C36" s="44" t="e">
        <f>SUMIF('[2]100Q1CF'!$A:$A,A36,'[2]100Q1CF'!$C:$C)</f>
        <v>#VALUE!</v>
      </c>
      <c r="D36" s="23"/>
      <c r="E36" s="44" t="e">
        <f>SUMIF('[2]100Q1CF'!$A:$A,A36,'[2]100Q1CF'!$E:$E)</f>
        <v>#VALUE!</v>
      </c>
      <c r="F36" s="23"/>
      <c r="G36" s="43" t="e">
        <f>SUMIF('[1]99Q4CF'!$A:$A,A36,'[1]99Q4CF'!$C:$C)</f>
        <v>#VALUE!</v>
      </c>
      <c r="H36" s="23"/>
      <c r="I36" s="43" t="e">
        <f>SUMIF('[1]99Q4CF'!$A:$A,A36,'[1]99Q4CF'!$E:$E)</f>
        <v>#VALUE!</v>
      </c>
      <c r="J36" s="25"/>
      <c r="K36" s="65">
        <v>-4670</v>
      </c>
      <c r="L36" s="23"/>
      <c r="M36" s="65">
        <v>-2970</v>
      </c>
      <c r="N36" s="23"/>
      <c r="O36" s="58">
        <v>-907</v>
      </c>
      <c r="P36" s="23"/>
      <c r="Q36" s="58">
        <v>1991</v>
      </c>
      <c r="R36" s="24"/>
      <c r="S36" s="22">
        <v>-4612</v>
      </c>
      <c r="T36" s="26"/>
      <c r="U36" s="22">
        <v>4718</v>
      </c>
    </row>
    <row r="37" spans="1:21" ht="16.5">
      <c r="A37" s="23" t="s">
        <v>31</v>
      </c>
      <c r="B37" s="23"/>
      <c r="C37" s="44" t="e">
        <f>SUMIF('[2]100Q1CF'!$A:$A,A37,'[2]100Q1CF'!$C:$C)</f>
        <v>#VALUE!</v>
      </c>
      <c r="D37" s="23"/>
      <c r="E37" s="44" t="e">
        <f>SUMIF('[2]100Q1CF'!$A:$A,A37,'[2]100Q1CF'!$E:$E)</f>
        <v>#VALUE!</v>
      </c>
      <c r="F37" s="23"/>
      <c r="G37" s="43" t="e">
        <f>SUMIF('[1]99Q4CF'!$A:$A,A37,'[1]99Q4CF'!$C:$C)</f>
        <v>#VALUE!</v>
      </c>
      <c r="H37" s="23"/>
      <c r="I37" s="43" t="e">
        <f>SUMIF('[1]99Q4CF'!$A:$A,A37,'[1]99Q4CF'!$E:$E)</f>
        <v>#VALUE!</v>
      </c>
      <c r="J37" s="25"/>
      <c r="K37" s="65">
        <v>-46180</v>
      </c>
      <c r="L37" s="23"/>
      <c r="M37" s="65">
        <v>-67874</v>
      </c>
      <c r="N37" s="23"/>
      <c r="O37" s="58">
        <v>-10097</v>
      </c>
      <c r="P37" s="23"/>
      <c r="Q37" s="58">
        <v>-66387</v>
      </c>
      <c r="R37" s="24"/>
      <c r="S37" s="22">
        <v>-160561</v>
      </c>
      <c r="T37" s="26"/>
      <c r="U37" s="22">
        <v>-179742</v>
      </c>
    </row>
    <row r="38" spans="1:21" ht="16.5">
      <c r="A38" s="23" t="s">
        <v>159</v>
      </c>
      <c r="B38" s="23"/>
      <c r="C38" s="44" t="e">
        <f>SUMIF('[2]100Q1CF'!$A:$A,A38,'[2]100Q1CF'!$C:$C)</f>
        <v>#VALUE!</v>
      </c>
      <c r="D38" s="23"/>
      <c r="E38" s="44" t="e">
        <f>SUMIF('[2]100Q1CF'!$A:$A,A38,'[2]100Q1CF'!$E:$E)</f>
        <v>#VALUE!</v>
      </c>
      <c r="F38" s="23"/>
      <c r="G38" s="43" t="e">
        <f>SUMIF('[1]99Q4CF'!$A:$A,A38,'[1]99Q4CF'!$C:$C)</f>
        <v>#VALUE!</v>
      </c>
      <c r="H38" s="23"/>
      <c r="I38" s="43" t="e">
        <f>SUMIF('[1]99Q4CF'!$A:$A,A38,'[1]99Q4CF'!$E:$E)</f>
        <v>#VALUE!</v>
      </c>
      <c r="J38" s="25"/>
      <c r="K38" s="65">
        <v>749174</v>
      </c>
      <c r="L38" s="23"/>
      <c r="M38" s="65">
        <v>154182</v>
      </c>
      <c r="N38" s="23"/>
      <c r="O38" s="58">
        <v>310591</v>
      </c>
      <c r="P38" s="23"/>
      <c r="Q38" s="58">
        <v>82880</v>
      </c>
      <c r="R38" s="24"/>
      <c r="S38" s="22">
        <v>668484</v>
      </c>
      <c r="T38" s="26"/>
      <c r="U38" s="22">
        <v>557821</v>
      </c>
    </row>
    <row r="39" spans="1:21" ht="16.5">
      <c r="A39" s="23" t="s">
        <v>160</v>
      </c>
      <c r="B39" s="23"/>
      <c r="C39" s="44" t="e">
        <f>SUMIF('[2]100Q1CF'!$A:$A,A39,'[2]100Q1CF'!$C:$C)</f>
        <v>#VALUE!</v>
      </c>
      <c r="D39" s="23"/>
      <c r="E39" s="44" t="e">
        <f>SUMIF('[2]100Q1CF'!$A:$A,A39,'[2]100Q1CF'!$E:$E)</f>
        <v>#VALUE!</v>
      </c>
      <c r="F39" s="23"/>
      <c r="G39" s="43" t="e">
        <f>SUMIF('[1]99Q4CF'!$A:$A,A39,'[1]99Q4CF'!$C:$C)</f>
        <v>#VALUE!</v>
      </c>
      <c r="H39" s="23"/>
      <c r="I39" s="43" t="e">
        <f>SUMIF('[1]99Q4CF'!$A:$A,A39,'[1]99Q4CF'!$E:$E)</f>
        <v>#VALUE!</v>
      </c>
      <c r="J39" s="25"/>
      <c r="K39" s="65">
        <v>-1367787</v>
      </c>
      <c r="L39" s="23"/>
      <c r="M39" s="65">
        <v>-1977380</v>
      </c>
      <c r="N39" s="23"/>
      <c r="O39" s="58">
        <v>-713719</v>
      </c>
      <c r="P39" s="23"/>
      <c r="Q39" s="58">
        <v>-598227</v>
      </c>
      <c r="R39" s="24"/>
      <c r="S39" s="22">
        <v>814884</v>
      </c>
      <c r="T39" s="26"/>
      <c r="U39" s="22">
        <v>1035316</v>
      </c>
    </row>
    <row r="40" spans="1:21" ht="16.5">
      <c r="A40" s="23" t="s">
        <v>36</v>
      </c>
      <c r="B40" s="23"/>
      <c r="C40" s="44" t="e">
        <f>SUMIF('[2]100Q1CF'!$A:$A,A40,'[2]100Q1CF'!$C:$C)</f>
        <v>#VALUE!</v>
      </c>
      <c r="D40" s="23"/>
      <c r="E40" s="44" t="e">
        <f>SUMIF('[2]100Q1CF'!$A:$A,A40,'[2]100Q1CF'!$E:$E)</f>
        <v>#VALUE!</v>
      </c>
      <c r="F40" s="23"/>
      <c r="G40" s="43" t="e">
        <f>SUMIF('[1]99Q4CF'!$A:$A,A40,'[1]99Q4CF'!$C:$C)</f>
        <v>#VALUE!</v>
      </c>
      <c r="H40" s="23"/>
      <c r="I40" s="43" t="e">
        <f>SUMIF('[1]99Q4CF'!$A:$A,A40,'[1]99Q4CF'!$E:$E)</f>
        <v>#VALUE!</v>
      </c>
      <c r="J40" s="25"/>
      <c r="K40" s="65">
        <v>-308036</v>
      </c>
      <c r="L40" s="23"/>
      <c r="M40" s="65">
        <v>-480466</v>
      </c>
      <c r="N40" s="23"/>
      <c r="O40" s="58">
        <v>-208688</v>
      </c>
      <c r="P40" s="23"/>
      <c r="Q40" s="58">
        <v>-370218</v>
      </c>
      <c r="R40" s="24"/>
      <c r="S40" s="22">
        <v>-386324</v>
      </c>
      <c r="T40" s="26"/>
      <c r="U40" s="22">
        <v>-689199</v>
      </c>
    </row>
    <row r="41" spans="1:21" ht="16.5">
      <c r="A41" s="23" t="s">
        <v>221</v>
      </c>
      <c r="B41" s="23"/>
      <c r="C41" s="44" t="e">
        <f>SUMIF('[2]100Q1CF'!$A:$A,A41,'[2]100Q1CF'!$C:$C)</f>
        <v>#VALUE!</v>
      </c>
      <c r="D41" s="23"/>
      <c r="E41" s="44" t="e">
        <f>SUMIF('[2]100Q1CF'!$A:$A,A41,'[2]100Q1CF'!$E:$E)</f>
        <v>#VALUE!</v>
      </c>
      <c r="F41" s="23"/>
      <c r="G41" s="43" t="e">
        <f>SUMIF('[1]99Q4CF'!$A:$A,A41,'[1]99Q4CF'!$C:$C)</f>
        <v>#VALUE!</v>
      </c>
      <c r="H41" s="23"/>
      <c r="I41" s="43" t="e">
        <f>SUMIF('[1]99Q4CF'!$A:$A,A41,'[1]99Q4CF'!$E:$E)</f>
        <v>#VALUE!</v>
      </c>
      <c r="J41" s="25"/>
      <c r="K41" s="65">
        <v>-167279</v>
      </c>
      <c r="L41" s="23"/>
      <c r="M41" s="65">
        <v>-131455</v>
      </c>
      <c r="N41" s="23"/>
      <c r="O41" s="58">
        <v>-23153</v>
      </c>
      <c r="P41" s="23"/>
      <c r="Q41" s="58">
        <v>-159767</v>
      </c>
      <c r="R41" s="24"/>
      <c r="S41" s="22">
        <v>-47994</v>
      </c>
      <c r="T41" s="26"/>
      <c r="U41" s="22">
        <v>20941</v>
      </c>
    </row>
    <row r="42" spans="1:21" ht="16.5">
      <c r="A42" s="23" t="s">
        <v>161</v>
      </c>
      <c r="B42" s="23"/>
      <c r="C42" s="44" t="e">
        <f>SUMIF('[2]100Q1CF'!$A:$A,A42,'[2]100Q1CF'!$C:$C)</f>
        <v>#VALUE!</v>
      </c>
      <c r="D42" s="23"/>
      <c r="E42" s="44" t="e">
        <f>SUMIF('[2]100Q1CF'!$A:$A,A42,'[2]100Q1CF'!$E:$E)</f>
        <v>#VALUE!</v>
      </c>
      <c r="F42" s="23"/>
      <c r="G42" s="43" t="e">
        <f>SUMIF('[1]99Q4CF'!$A:$A,A42,'[1]99Q4CF'!$C:$C)</f>
        <v>#VALUE!</v>
      </c>
      <c r="H42" s="23"/>
      <c r="I42" s="43" t="e">
        <f>SUMIF('[1]99Q4CF'!$A:$A,A42,'[1]99Q4CF'!$E:$E)</f>
        <v>#VALUE!</v>
      </c>
      <c r="J42" s="25"/>
      <c r="K42" s="65">
        <v>841643</v>
      </c>
      <c r="L42" s="23"/>
      <c r="M42" s="65">
        <v>-552887</v>
      </c>
      <c r="N42" s="23"/>
      <c r="O42" s="58">
        <v>463782</v>
      </c>
      <c r="P42" s="23"/>
      <c r="Q42" s="58">
        <v>-585490</v>
      </c>
      <c r="R42" s="24"/>
      <c r="S42" s="22">
        <v>679707</v>
      </c>
      <c r="T42" s="26"/>
      <c r="U42" s="22">
        <v>-264081</v>
      </c>
    </row>
    <row r="43" spans="1:21" ht="17.25" thickBot="1">
      <c r="A43" s="23" t="s">
        <v>49</v>
      </c>
      <c r="B43" s="23"/>
      <c r="C43" s="84" t="e">
        <f>SUMIF('[2]100Q1CF'!$A:$A,A43,'[2]100Q1CF'!$C:$C)</f>
        <v>#VALUE!</v>
      </c>
      <c r="D43" s="23"/>
      <c r="E43" s="84" t="e">
        <f>SUMIF('[2]100Q1CF'!$A:$A,A43,'[2]100Q1CF'!$E:$E)</f>
        <v>#VALUE!</v>
      </c>
      <c r="F43" s="23"/>
      <c r="G43" s="72" t="e">
        <f>SUMIF('[1]99Q4CF'!$A:$A,A43,'[1]99Q4CF'!$C:$C)</f>
        <v>#VALUE!</v>
      </c>
      <c r="H43" s="23"/>
      <c r="I43" s="72" t="e">
        <f>SUMIF('[1]99Q4CF'!$A:$A,A43,'[1]99Q4CF'!$E:$E)</f>
        <v>#VALUE!</v>
      </c>
      <c r="J43" s="27"/>
      <c r="K43" s="66">
        <v>46851</v>
      </c>
      <c r="L43" s="23"/>
      <c r="M43" s="66">
        <v>328576</v>
      </c>
      <c r="N43" s="23"/>
      <c r="O43" s="59">
        <v>-23885</v>
      </c>
      <c r="P43" s="23"/>
      <c r="Q43" s="59">
        <v>43470</v>
      </c>
      <c r="R43" s="24"/>
      <c r="S43" s="39">
        <v>11052</v>
      </c>
      <c r="T43" s="26"/>
      <c r="U43" s="39">
        <v>39532</v>
      </c>
    </row>
    <row r="44" spans="1:21" s="97" customFormat="1" ht="17.25" thickBot="1">
      <c r="A44" s="87" t="s">
        <v>162</v>
      </c>
      <c r="B44" s="88"/>
      <c r="C44" s="89" t="e">
        <f>SUM(C10:C43)</f>
        <v>#VALUE!</v>
      </c>
      <c r="D44" s="90"/>
      <c r="E44" s="89" t="e">
        <f>SUM(E10:E43)</f>
        <v>#VALUE!</v>
      </c>
      <c r="F44" s="88"/>
      <c r="G44" s="91" t="e">
        <f>SUM(G10:G43)</f>
        <v>#VALUE!</v>
      </c>
      <c r="H44" s="90"/>
      <c r="I44" s="91" t="e">
        <f>SUM(I10:I43)</f>
        <v>#VALUE!</v>
      </c>
      <c r="J44" s="92"/>
      <c r="K44" s="93">
        <f>SUM(K10:K43)</f>
        <v>18360726</v>
      </c>
      <c r="L44" s="90"/>
      <c r="M44" s="93">
        <f>SUM(M10:M43)</f>
        <v>15889765</v>
      </c>
      <c r="N44" s="90"/>
      <c r="O44" s="94">
        <f>SUM(O10:O43)</f>
        <v>12585041</v>
      </c>
      <c r="P44" s="90"/>
      <c r="Q44" s="94">
        <f>SUM(Q10:Q43)</f>
        <v>10969300</v>
      </c>
      <c r="R44" s="95"/>
      <c r="S44" s="92">
        <f>SUM(S10:S43)</f>
        <v>7902570</v>
      </c>
      <c r="T44" s="96"/>
      <c r="U44" s="92">
        <f>SUM(U10:U43)</f>
        <v>6923832</v>
      </c>
    </row>
    <row r="45" spans="1:21" ht="15.75">
      <c r="A45" s="24"/>
      <c r="B45" s="24"/>
      <c r="C45" s="44"/>
      <c r="D45" s="24"/>
      <c r="E45" s="44"/>
      <c r="F45" s="24"/>
      <c r="G45" s="43"/>
      <c r="H45" s="24"/>
      <c r="I45" s="43"/>
      <c r="J45" s="25"/>
      <c r="K45" s="65"/>
      <c r="L45" s="24"/>
      <c r="M45" s="65"/>
      <c r="N45" s="24"/>
      <c r="O45" s="58"/>
      <c r="P45" s="24"/>
      <c r="Q45" s="58"/>
      <c r="R45" s="24"/>
      <c r="S45" s="22"/>
      <c r="T45" s="26"/>
      <c r="U45" s="22"/>
    </row>
    <row r="46" spans="1:21" ht="16.5">
      <c r="A46" s="23" t="s">
        <v>163</v>
      </c>
      <c r="B46" s="23"/>
      <c r="C46" s="44"/>
      <c r="D46" s="23"/>
      <c r="E46" s="44"/>
      <c r="F46" s="23"/>
      <c r="G46" s="43"/>
      <c r="H46" s="23"/>
      <c r="I46" s="43"/>
      <c r="J46" s="25"/>
      <c r="K46" s="65"/>
      <c r="L46" s="23"/>
      <c r="M46" s="65"/>
      <c r="N46" s="23"/>
      <c r="O46" s="58"/>
      <c r="P46" s="23"/>
      <c r="Q46" s="58"/>
      <c r="R46" s="24"/>
      <c r="S46" s="22"/>
      <c r="T46" s="26"/>
      <c r="U46" s="22"/>
    </row>
    <row r="47" spans="1:21" ht="16.5">
      <c r="A47" s="23" t="s">
        <v>164</v>
      </c>
      <c r="B47" s="23"/>
      <c r="C47" s="44" t="e">
        <f>SUMIF('[2]100Q1CF'!$A:$A,A47,'[2]100Q1CF'!$C:$C)</f>
        <v>#VALUE!</v>
      </c>
      <c r="D47" s="23"/>
      <c r="E47" s="44" t="e">
        <f>SUMIF('[2]100Q1CF'!$A:$A,A47,'[2]100Q1CF'!$E:$E)</f>
        <v>#VALUE!</v>
      </c>
      <c r="F47" s="23"/>
      <c r="G47" s="43" t="e">
        <f>SUMIF('[1]99Q4CF'!$A:$A,A47,'[1]99Q4CF'!$C:$C)</f>
        <v>#VALUE!</v>
      </c>
      <c r="H47" s="23"/>
      <c r="I47" s="43" t="e">
        <f>SUMIF('[1]99Q4CF'!$A:$A,A47,'[1]99Q4CF'!$E:$E)</f>
        <v>#VALUE!</v>
      </c>
      <c r="J47" s="25"/>
      <c r="K47" s="65">
        <v>-4791864</v>
      </c>
      <c r="L47" s="23"/>
      <c r="M47" s="65">
        <v>-4841912</v>
      </c>
      <c r="N47" s="23"/>
      <c r="O47" s="58">
        <v>-2826737</v>
      </c>
      <c r="P47" s="23"/>
      <c r="Q47" s="58">
        <v>-3593749</v>
      </c>
      <c r="R47" s="24"/>
      <c r="S47" s="22">
        <v>-1464198</v>
      </c>
      <c r="T47" s="26"/>
      <c r="U47" s="22">
        <v>-1498879</v>
      </c>
    </row>
    <row r="48" spans="1:21" ht="16.5">
      <c r="A48" s="23" t="s">
        <v>222</v>
      </c>
      <c r="B48" s="23"/>
      <c r="C48" s="44" t="e">
        <f>SUMIF('[2]100Q1CF'!$A:$A,A48,'[2]100Q1CF'!$C:$C)</f>
        <v>#VALUE!</v>
      </c>
      <c r="D48" s="23"/>
      <c r="E48" s="44" t="e">
        <f>SUMIF('[2]100Q1CF'!$A:$A,A48,'[2]100Q1CF'!$E:$E)</f>
        <v>#VALUE!</v>
      </c>
      <c r="F48" s="23"/>
      <c r="G48" s="43" t="e">
        <f>SUMIF('[1]99Q4CF'!$A:$A,A48,'[1]99Q4CF'!$C:$C)</f>
        <v>#VALUE!</v>
      </c>
      <c r="H48" s="23"/>
      <c r="I48" s="43" t="e">
        <f>SUMIF('[1]99Q4CF'!$A:$A,A48,'[1]99Q4CF'!$E:$E)</f>
        <v>#VALUE!</v>
      </c>
      <c r="J48" s="25"/>
      <c r="K48" s="65">
        <v>-67588</v>
      </c>
      <c r="L48" s="23"/>
      <c r="M48" s="65">
        <v>-180954</v>
      </c>
      <c r="N48" s="23"/>
      <c r="O48" s="58">
        <v>-50537</v>
      </c>
      <c r="P48" s="23"/>
      <c r="Q48" s="58">
        <v>-153787</v>
      </c>
      <c r="R48" s="24"/>
      <c r="S48" s="22">
        <v>-19827</v>
      </c>
      <c r="T48" s="26"/>
      <c r="U48" s="22">
        <v>-146178</v>
      </c>
    </row>
    <row r="49" spans="1:21" ht="16.5">
      <c r="A49" s="61" t="s">
        <v>215</v>
      </c>
      <c r="B49" s="23"/>
      <c r="C49" s="44" t="e">
        <f>SUMIF('[2]100Q1CF'!$A:$A,A49,'[2]100Q1CF'!$C:$C)</f>
        <v>#VALUE!</v>
      </c>
      <c r="D49" s="23"/>
      <c r="E49" s="44" t="e">
        <f>SUMIF('[2]100Q1CF'!$A:$A,A49,'[2]100Q1CF'!$E:$E)</f>
        <v>#VALUE!</v>
      </c>
      <c r="F49" s="23"/>
      <c r="G49" s="43" t="e">
        <f>SUMIF('[1]99Q4CF'!$A:$A,A49,'[1]99Q4CF'!$C:$C)</f>
        <v>#VALUE!</v>
      </c>
      <c r="H49" s="23"/>
      <c r="I49" s="43" t="e">
        <f>SUMIF('[1]99Q4CF'!$A:$A,A49,'[1]99Q4CF'!$E:$E)</f>
        <v>#VALUE!</v>
      </c>
      <c r="J49" s="25"/>
      <c r="K49" s="65">
        <v>238541</v>
      </c>
      <c r="L49" s="23"/>
      <c r="M49" s="65">
        <v>0</v>
      </c>
      <c r="N49" s="23"/>
      <c r="O49" s="58"/>
      <c r="P49" s="23"/>
      <c r="Q49" s="58">
        <v>0</v>
      </c>
      <c r="R49" s="24"/>
      <c r="S49" s="22"/>
      <c r="T49" s="26"/>
      <c r="U49" s="22">
        <v>0</v>
      </c>
    </row>
    <row r="50" spans="1:21" ht="16.5">
      <c r="A50" s="23" t="s">
        <v>165</v>
      </c>
      <c r="B50" s="23"/>
      <c r="C50" s="44" t="e">
        <f>SUMIF('[2]100Q1CF'!$A:$A,A50,'[2]100Q1CF'!$C:$C)</f>
        <v>#VALUE!</v>
      </c>
      <c r="D50" s="23"/>
      <c r="E50" s="44" t="e">
        <f>SUMIF('[2]100Q1CF'!$A:$A,A50,'[2]100Q1CF'!$E:$E)</f>
        <v>#VALUE!</v>
      </c>
      <c r="F50" s="23"/>
      <c r="G50" s="43" t="e">
        <f>SUMIF('[1]99Q4CF'!$A:$A,A50,'[1]99Q4CF'!$C:$C)</f>
        <v>#VALUE!</v>
      </c>
      <c r="H50" s="23"/>
      <c r="I50" s="43" t="e">
        <f>SUMIF('[1]99Q4CF'!$A:$A,A50,'[1]99Q4CF'!$E:$E)</f>
        <v>#VALUE!</v>
      </c>
      <c r="J50" s="25"/>
      <c r="K50" s="65">
        <v>-10800</v>
      </c>
      <c r="L50" s="23"/>
      <c r="M50" s="65">
        <v>-11066</v>
      </c>
      <c r="N50" s="23"/>
      <c r="O50" s="58">
        <v>-10592</v>
      </c>
      <c r="P50" s="23"/>
      <c r="Q50" s="58">
        <v>-11066</v>
      </c>
      <c r="R50" s="24"/>
      <c r="S50" s="22"/>
      <c r="T50" s="26"/>
      <c r="U50" s="22">
        <v>-11066</v>
      </c>
    </row>
    <row r="51" spans="1:21" ht="16.5">
      <c r="A51" s="23" t="s">
        <v>186</v>
      </c>
      <c r="B51" s="23"/>
      <c r="C51" s="44" t="e">
        <f>SUMIF('[2]100Q1CF'!$A:$A,A51,'[2]100Q1CF'!$C:$C)</f>
        <v>#VALUE!</v>
      </c>
      <c r="D51" s="23"/>
      <c r="E51" s="44" t="e">
        <f>SUMIF('[2]100Q1CF'!$A:$A,A51,'[2]100Q1CF'!$E:$E)</f>
        <v>#VALUE!</v>
      </c>
      <c r="F51" s="23"/>
      <c r="G51" s="43" t="e">
        <f>SUMIF('[1]99Q4CF'!$A:$A,A51,'[1]99Q4CF'!$C:$C)</f>
        <v>#VALUE!</v>
      </c>
      <c r="H51" s="23"/>
      <c r="I51" s="43" t="e">
        <f>SUMIF('[1]99Q4CF'!$A:$A,A51,'[1]99Q4CF'!$E:$E)</f>
        <v>#VALUE!</v>
      </c>
      <c r="J51" s="25"/>
      <c r="K51" s="65">
        <v>142</v>
      </c>
      <c r="L51" s="23"/>
      <c r="M51" s="65">
        <v>10105</v>
      </c>
      <c r="N51" s="23"/>
      <c r="O51" s="58">
        <v>142</v>
      </c>
      <c r="P51" s="23"/>
      <c r="Q51" s="58">
        <v>10034</v>
      </c>
      <c r="R51" s="24"/>
      <c r="S51" s="22">
        <v>71</v>
      </c>
      <c r="T51" s="26"/>
      <c r="U51" s="22">
        <v>708</v>
      </c>
    </row>
    <row r="52" spans="1:21" ht="16.5">
      <c r="A52" s="23" t="s">
        <v>166</v>
      </c>
      <c r="B52" s="23"/>
      <c r="C52" s="44" t="e">
        <f>SUMIF('[2]100Q1CF'!$A:$A,A52,'[2]100Q1CF'!$C:$C)</f>
        <v>#VALUE!</v>
      </c>
      <c r="D52" s="23"/>
      <c r="E52" s="44" t="e">
        <f>SUMIF('[2]100Q1CF'!$A:$A,A52,'[2]100Q1CF'!$E:$E)</f>
        <v>#VALUE!</v>
      </c>
      <c r="F52" s="23"/>
      <c r="G52" s="43" t="e">
        <f>SUMIF('[1]99Q4CF'!$A:$A,A52,'[1]99Q4CF'!$C:$C)</f>
        <v>#VALUE!</v>
      </c>
      <c r="H52" s="23"/>
      <c r="I52" s="43" t="e">
        <f>SUMIF('[1]99Q4CF'!$A:$A,A52,'[1]99Q4CF'!$E:$E)</f>
        <v>#VALUE!</v>
      </c>
      <c r="J52" s="25"/>
      <c r="K52" s="65">
        <v>-8771</v>
      </c>
      <c r="L52" s="23"/>
      <c r="M52" s="65">
        <v>-7728</v>
      </c>
      <c r="N52" s="23"/>
      <c r="O52" s="58">
        <v>-7285</v>
      </c>
      <c r="P52" s="23"/>
      <c r="Q52" s="58">
        <v>-7167</v>
      </c>
      <c r="R52" s="24"/>
      <c r="S52" s="22">
        <v>-5705</v>
      </c>
      <c r="T52" s="26"/>
      <c r="U52" s="22">
        <v>-376</v>
      </c>
    </row>
    <row r="53" spans="1:21" ht="16.5">
      <c r="A53" s="23" t="s">
        <v>167</v>
      </c>
      <c r="B53" s="23"/>
      <c r="C53" s="44" t="e">
        <f>SUMIF('[2]100Q1CF'!$A:$A,A53,'[2]100Q1CF'!$C:$C)</f>
        <v>#VALUE!</v>
      </c>
      <c r="D53" s="23"/>
      <c r="E53" s="44" t="e">
        <f>SUMIF('[2]100Q1CF'!$A:$A,A53,'[2]100Q1CF'!$E:$E)</f>
        <v>#VALUE!</v>
      </c>
      <c r="F53" s="23"/>
      <c r="G53" s="43" t="e">
        <f>SUMIF('[1]99Q4CF'!$A:$A,A53,'[1]99Q4CF'!$C:$C)</f>
        <v>#VALUE!</v>
      </c>
      <c r="H53" s="23"/>
      <c r="I53" s="43" t="e">
        <f>SUMIF('[1]99Q4CF'!$A:$A,A53,'[1]99Q4CF'!$E:$E)</f>
        <v>#VALUE!</v>
      </c>
      <c r="J53" s="25"/>
      <c r="K53" s="65">
        <v>2717</v>
      </c>
      <c r="L53" s="23"/>
      <c r="M53" s="65">
        <v>5356</v>
      </c>
      <c r="N53" s="23"/>
      <c r="O53" s="58">
        <v>2717</v>
      </c>
      <c r="P53" s="23"/>
      <c r="Q53" s="58">
        <v>5356</v>
      </c>
      <c r="R53" s="24"/>
      <c r="S53" s="22">
        <v>2717</v>
      </c>
      <c r="T53" s="26"/>
      <c r="U53" s="22">
        <v>5356</v>
      </c>
    </row>
    <row r="54" spans="1:21" ht="16.5">
      <c r="A54" s="23" t="s">
        <v>194</v>
      </c>
      <c r="B54" s="23"/>
      <c r="C54" s="44" t="e">
        <f>SUMIF('[2]100Q1CF'!$A:$A,A54,'[2]100Q1CF'!$C:$C)</f>
        <v>#VALUE!</v>
      </c>
      <c r="D54" s="23"/>
      <c r="E54" s="44" t="e">
        <f>SUMIF('[2]100Q1CF'!$A:$A,A54,'[2]100Q1CF'!$E:$E)</f>
        <v>#VALUE!</v>
      </c>
      <c r="F54" s="23"/>
      <c r="G54" s="43" t="e">
        <f>SUMIF('[1]99Q4CF'!$A:$A,A54,'[1]99Q4CF'!$C:$C)</f>
        <v>#VALUE!</v>
      </c>
      <c r="H54" s="23"/>
      <c r="I54" s="43" t="e">
        <f>SUMIF('[1]99Q4CF'!$A:$A,A54,'[1]99Q4CF'!$E:$E)</f>
        <v>#VALUE!</v>
      </c>
      <c r="J54" s="25"/>
      <c r="K54" s="65">
        <v>-7815</v>
      </c>
      <c r="L54" s="23"/>
      <c r="M54" s="65">
        <v>4123</v>
      </c>
      <c r="N54" s="23"/>
      <c r="O54" s="58">
        <v>35</v>
      </c>
      <c r="P54" s="23"/>
      <c r="Q54" s="58">
        <v>-4043</v>
      </c>
      <c r="R54" s="24"/>
      <c r="S54" s="22">
        <v>-11065</v>
      </c>
      <c r="T54" s="26"/>
      <c r="U54" s="22">
        <v>-7668</v>
      </c>
    </row>
    <row r="55" spans="1:21" ht="16.5">
      <c r="A55" s="23" t="s">
        <v>168</v>
      </c>
      <c r="B55" s="23"/>
      <c r="C55" s="44" t="e">
        <f>SUMIF('[2]100Q1CF'!$A:$A,A55,'[2]100Q1CF'!$C:$C)</f>
        <v>#VALUE!</v>
      </c>
      <c r="D55" s="23"/>
      <c r="E55" s="44" t="e">
        <f>SUMIF('[2]100Q1CF'!$A:$A,A55,'[2]100Q1CF'!$E:$E)</f>
        <v>#VALUE!</v>
      </c>
      <c r="F55" s="23"/>
      <c r="G55" s="43" t="e">
        <f>SUMIF('[1]99Q4CF'!$A:$A,A55,'[1]99Q4CF'!$C:$C)</f>
        <v>#VALUE!</v>
      </c>
      <c r="H55" s="23"/>
      <c r="I55" s="43" t="e">
        <f>SUMIF('[1]99Q4CF'!$A:$A,A55,'[1]99Q4CF'!$E:$E)</f>
        <v>#VALUE!</v>
      </c>
      <c r="J55" s="25"/>
      <c r="K55" s="65">
        <v>-5634</v>
      </c>
      <c r="L55" s="23"/>
      <c r="M55" s="65">
        <v>-3742</v>
      </c>
      <c r="N55" s="23"/>
      <c r="O55" s="58"/>
      <c r="P55" s="23"/>
      <c r="Q55" s="58">
        <v>-3742</v>
      </c>
      <c r="R55" s="24"/>
      <c r="S55" s="22">
        <v>-835</v>
      </c>
      <c r="T55" s="26"/>
      <c r="U55" s="22">
        <v>0</v>
      </c>
    </row>
    <row r="56" spans="1:21" ht="16.5">
      <c r="A56" s="23" t="s">
        <v>187</v>
      </c>
      <c r="B56" s="23"/>
      <c r="C56" s="44" t="e">
        <f>SUMIF('[2]100Q1CF'!$A:$A,A56,'[2]100Q1CF'!$C:$C)</f>
        <v>#VALUE!</v>
      </c>
      <c r="D56" s="23"/>
      <c r="E56" s="44" t="e">
        <f>SUMIF('[2]100Q1CF'!$A:$A,A56,'[2]100Q1CF'!$E:$E)</f>
        <v>#VALUE!</v>
      </c>
      <c r="F56" s="23"/>
      <c r="G56" s="43" t="e">
        <f>SUMIF('[1]99Q4CF'!$A:$A,A56,'[1]99Q4CF'!$C:$C)</f>
        <v>#VALUE!</v>
      </c>
      <c r="H56" s="23"/>
      <c r="I56" s="43" t="e">
        <f>SUMIF('[1]99Q4CF'!$A:$A,A56,'[1]99Q4CF'!$E:$E)</f>
        <v>#VALUE!</v>
      </c>
      <c r="J56" s="25"/>
      <c r="K56" s="65"/>
      <c r="L56" s="23"/>
      <c r="M56" s="65">
        <v>952</v>
      </c>
      <c r="N56" s="23"/>
      <c r="O56" s="58"/>
      <c r="P56" s="23"/>
      <c r="Q56" s="58">
        <v>0</v>
      </c>
      <c r="R56" s="24"/>
      <c r="S56" s="22"/>
      <c r="T56" s="26"/>
      <c r="U56" s="22">
        <v>0</v>
      </c>
    </row>
    <row r="57" spans="1:21" ht="16.5">
      <c r="A57" s="23" t="s">
        <v>205</v>
      </c>
      <c r="B57" s="23"/>
      <c r="C57" s="44" t="e">
        <f>SUMIF('[2]100Q1CF'!$A:$A,A57,'[2]100Q1CF'!$C:$C)</f>
        <v>#VALUE!</v>
      </c>
      <c r="D57" s="23"/>
      <c r="E57" s="44" t="e">
        <f>SUMIF('[2]100Q1CF'!$A:$A,A57,'[2]100Q1CF'!$E:$E)</f>
        <v>#VALUE!</v>
      </c>
      <c r="F57" s="23"/>
      <c r="G57" s="43" t="e">
        <f>SUMIF('[1]99Q4CF'!$A:$A,A57,'[1]99Q4CF'!$C:$C)</f>
        <v>#VALUE!</v>
      </c>
      <c r="H57" s="23"/>
      <c r="I57" s="43" t="e">
        <f>SUMIF('[1]99Q4CF'!$A:$A,A57,'[1]99Q4CF'!$E:$E)</f>
        <v>#VALUE!</v>
      </c>
      <c r="J57" s="25"/>
      <c r="K57" s="65">
        <v>-38448</v>
      </c>
      <c r="L57" s="23"/>
      <c r="M57" s="65">
        <v>358</v>
      </c>
      <c r="N57" s="23"/>
      <c r="O57" s="58">
        <v>14978</v>
      </c>
      <c r="P57" s="23"/>
      <c r="Q57" s="58">
        <v>358</v>
      </c>
      <c r="R57" s="24"/>
      <c r="S57" s="22">
        <v>4978</v>
      </c>
      <c r="T57" s="26"/>
      <c r="U57" s="22">
        <v>-500</v>
      </c>
    </row>
    <row r="58" spans="1:21" ht="16.5">
      <c r="A58" s="23" t="s">
        <v>169</v>
      </c>
      <c r="B58" s="23"/>
      <c r="C58" s="44" t="e">
        <f>SUMIF('[2]100Q1CF'!$A:$A,A58,'[2]100Q1CF'!$C:$C)</f>
        <v>#VALUE!</v>
      </c>
      <c r="D58" s="23"/>
      <c r="E58" s="44" t="e">
        <f>SUMIF('[2]100Q1CF'!$A:$A,A58,'[2]100Q1CF'!$E:$E)</f>
        <v>#VALUE!</v>
      </c>
      <c r="F58" s="23"/>
      <c r="G58" s="43" t="e">
        <f>SUMIF('[1]99Q4CF'!$A:$A,A58,'[1]99Q4CF'!$C:$C)</f>
        <v>#VALUE!</v>
      </c>
      <c r="H58" s="23"/>
      <c r="I58" s="43" t="e">
        <f>SUMIF('[1]99Q4CF'!$A:$A,A58,'[1]99Q4CF'!$E:$E)</f>
        <v>#VALUE!</v>
      </c>
      <c r="J58" s="25"/>
      <c r="K58" s="65">
        <v>727</v>
      </c>
      <c r="L58" s="23"/>
      <c r="M58" s="65">
        <v>51</v>
      </c>
      <c r="N58" s="23"/>
      <c r="O58" s="58">
        <v>444</v>
      </c>
      <c r="P58" s="23"/>
      <c r="Q58" s="58">
        <v>40</v>
      </c>
      <c r="R58" s="24"/>
      <c r="S58" s="22">
        <v>6</v>
      </c>
      <c r="T58" s="26"/>
      <c r="U58" s="22">
        <v>20</v>
      </c>
    </row>
    <row r="59" spans="1:21" ht="16.5">
      <c r="A59" s="61" t="s">
        <v>217</v>
      </c>
      <c r="B59" s="23"/>
      <c r="C59" s="44" t="e">
        <f>SUMIF('[2]100Q1CF'!$A:$A,A59,'[2]100Q1CF'!$C:$C)</f>
        <v>#VALUE!</v>
      </c>
      <c r="D59" s="23"/>
      <c r="E59" s="44" t="e">
        <f>SUMIF('[2]100Q1CF'!$A:$A,A59,'[2]100Q1CF'!$E:$E)</f>
        <v>#VALUE!</v>
      </c>
      <c r="F59" s="23"/>
      <c r="G59" s="43" t="e">
        <f>SUMIF('[1]99Q4CF'!$A:$A,A59,'[1]99Q4CF'!$C:$C)</f>
        <v>#VALUE!</v>
      </c>
      <c r="H59" s="23"/>
      <c r="I59" s="43" t="e">
        <f>SUMIF('[1]99Q4CF'!$A:$A,A59,'[1]99Q4CF'!$E:$E)</f>
        <v>#VALUE!</v>
      </c>
      <c r="J59" s="25"/>
      <c r="K59" s="65">
        <v>0</v>
      </c>
      <c r="L59" s="23"/>
      <c r="M59" s="65">
        <v>139855</v>
      </c>
      <c r="N59" s="23"/>
      <c r="O59" s="58"/>
      <c r="P59" s="23"/>
      <c r="Q59" s="58"/>
      <c r="R59" s="24"/>
      <c r="S59" s="22"/>
      <c r="T59" s="26"/>
      <c r="U59" s="22"/>
    </row>
    <row r="60" spans="1:21" ht="17.25" thickBot="1">
      <c r="A60" s="23" t="s">
        <v>216</v>
      </c>
      <c r="B60" s="23"/>
      <c r="C60" s="44" t="e">
        <f>SUMIF('[2]100Q1CF'!$A:$A,A60,'[2]100Q1CF'!$C:$C)</f>
        <v>#VALUE!</v>
      </c>
      <c r="D60" s="23"/>
      <c r="E60" s="44" t="e">
        <f>SUMIF('[2]100Q1CF'!$A:$A,A60,'[2]100Q1CF'!$E:$E)</f>
        <v>#VALUE!</v>
      </c>
      <c r="F60" s="23"/>
      <c r="G60" s="43" t="e">
        <f>SUMIF('[1]99Q4CF'!$A:$A,A60,'[1]99Q4CF'!$C:$C)</f>
        <v>#VALUE!</v>
      </c>
      <c r="H60" s="23"/>
      <c r="I60" s="43" t="e">
        <f>SUMIF('[1]99Q4CF'!$A:$A,A60,'[1]99Q4CF'!$E:$E)</f>
        <v>#VALUE!</v>
      </c>
      <c r="J60" s="25"/>
      <c r="K60" s="65">
        <v>-103000</v>
      </c>
      <c r="L60" s="23"/>
      <c r="M60" s="65">
        <v>0</v>
      </c>
      <c r="N60" s="23"/>
      <c r="O60" s="58">
        <v>-103000</v>
      </c>
      <c r="P60" s="23"/>
      <c r="Q60" s="58">
        <v>0</v>
      </c>
      <c r="R60" s="24"/>
      <c r="S60" s="22"/>
      <c r="T60" s="26"/>
      <c r="U60" s="22">
        <v>0</v>
      </c>
    </row>
    <row r="61" spans="1:21" s="97" customFormat="1" ht="17.25" thickBot="1">
      <c r="A61" s="87" t="s">
        <v>170</v>
      </c>
      <c r="B61" s="88"/>
      <c r="C61" s="98" t="e">
        <f>SUM(C47:C60)</f>
        <v>#VALUE!</v>
      </c>
      <c r="D61" s="90"/>
      <c r="E61" s="98" t="e">
        <f>SUM(E47:E60)</f>
        <v>#VALUE!</v>
      </c>
      <c r="F61" s="88"/>
      <c r="G61" s="99" t="e">
        <f>SUM(G47:G60)</f>
        <v>#VALUE!</v>
      </c>
      <c r="H61" s="90"/>
      <c r="I61" s="99" t="e">
        <f>SUM(I47:I60)</f>
        <v>#VALUE!</v>
      </c>
      <c r="J61" s="100"/>
      <c r="K61" s="101">
        <f>SUM(K47:K60)</f>
        <v>-4791793</v>
      </c>
      <c r="L61" s="90"/>
      <c r="M61" s="101">
        <f>SUM(M47:M60)</f>
        <v>-4884602</v>
      </c>
      <c r="N61" s="90"/>
      <c r="O61" s="102">
        <f>SUM(O47:O60)</f>
        <v>-2979835</v>
      </c>
      <c r="P61" s="90"/>
      <c r="Q61" s="102">
        <f>SUM(Q47:Q60)</f>
        <v>-3757766</v>
      </c>
      <c r="R61" s="95"/>
      <c r="S61" s="100">
        <f>SUM(S47:S60)</f>
        <v>-1493858</v>
      </c>
      <c r="T61" s="96"/>
      <c r="U61" s="100">
        <f>SUM(U47:U60)</f>
        <v>-1658583</v>
      </c>
    </row>
    <row r="62" spans="1:21" ht="15.75">
      <c r="A62" s="24"/>
      <c r="B62" s="24"/>
      <c r="C62" s="44"/>
      <c r="D62" s="24"/>
      <c r="E62" s="44"/>
      <c r="F62" s="24"/>
      <c r="G62" s="43"/>
      <c r="H62" s="24"/>
      <c r="I62" s="43"/>
      <c r="J62" s="25"/>
      <c r="K62" s="65"/>
      <c r="L62" s="24"/>
      <c r="M62" s="65"/>
      <c r="N62" s="24"/>
      <c r="O62" s="58"/>
      <c r="P62" s="24"/>
      <c r="Q62" s="58"/>
      <c r="R62" s="24"/>
      <c r="S62" s="22"/>
      <c r="T62" s="26"/>
      <c r="U62" s="22"/>
    </row>
    <row r="63" spans="1:21" ht="16.5">
      <c r="A63" s="23" t="s">
        <v>171</v>
      </c>
      <c r="B63" s="23"/>
      <c r="C63" s="44"/>
      <c r="D63" s="23"/>
      <c r="E63" s="44"/>
      <c r="F63" s="23"/>
      <c r="G63" s="43"/>
      <c r="H63" s="23"/>
      <c r="I63" s="43"/>
      <c r="J63" s="25"/>
      <c r="K63" s="65"/>
      <c r="L63" s="23"/>
      <c r="M63" s="65"/>
      <c r="N63" s="23"/>
      <c r="O63" s="58"/>
      <c r="P63" s="23"/>
      <c r="Q63" s="58"/>
      <c r="R63" s="24"/>
      <c r="S63" s="22"/>
      <c r="T63" s="26"/>
      <c r="U63" s="22"/>
    </row>
    <row r="64" spans="1:21" ht="16.5">
      <c r="A64" s="23" t="s">
        <v>188</v>
      </c>
      <c r="B64" s="23"/>
      <c r="C64" s="44" t="e">
        <f>SUMIF('[2]100Q1CF'!$A:$A,A64,'[2]100Q1CF'!$C:$C)</f>
        <v>#VALUE!</v>
      </c>
      <c r="D64" s="23"/>
      <c r="E64" s="44" t="e">
        <f>SUMIF('[2]100Q1CF'!$A:$A,A64,'[2]100Q1CF'!$E:$E)</f>
        <v>#VALUE!</v>
      </c>
      <c r="F64" s="23"/>
      <c r="G64" s="43" t="e">
        <f>SUMIF('[1]99Q4CF'!$A:$A,A64,'[1]99Q4CF'!$C:$C)</f>
        <v>#VALUE!</v>
      </c>
      <c r="H64" s="23"/>
      <c r="I64" s="43" t="e">
        <f>SUMIF('[1]99Q4CF'!$A:$A,A64,'[1]99Q4CF'!$E:$E)</f>
        <v>#VALUE!</v>
      </c>
      <c r="J64" s="25"/>
      <c r="K64" s="65">
        <v>-15028524</v>
      </c>
      <c r="L64" s="23"/>
      <c r="M64" s="65">
        <v>-13968840</v>
      </c>
      <c r="N64" s="23"/>
      <c r="O64" s="58"/>
      <c r="P64" s="23"/>
      <c r="Q64" s="58">
        <v>0</v>
      </c>
      <c r="R64" s="24"/>
      <c r="S64" s="22"/>
      <c r="T64" s="26"/>
      <c r="U64" s="22">
        <v>0</v>
      </c>
    </row>
    <row r="65" spans="1:21" ht="16.5">
      <c r="A65" s="76" t="s">
        <v>172</v>
      </c>
      <c r="B65" s="23"/>
      <c r="C65" s="44" t="e">
        <f>SUMIF('[2]100Q1CF'!$A:$A,A65,'[2]100Q1CF'!$C:$C)</f>
        <v>#VALUE!</v>
      </c>
      <c r="D65" s="23"/>
      <c r="E65" s="44" t="e">
        <f>SUMIF('[2]100Q1CF'!$A:$A,A65,'[2]100Q1CF'!$E:$E)</f>
        <v>#VALUE!</v>
      </c>
      <c r="F65" s="23"/>
      <c r="G65" s="43" t="e">
        <f>SUMIF('[1]99Q4CF'!$A:$A,A65,'[1]99Q4CF'!$C:$C)</f>
        <v>#VALUE!</v>
      </c>
      <c r="H65" s="23"/>
      <c r="I65" s="43" t="e">
        <f>SUMIF('[1]99Q4CF'!$A:$A,A65,'[1]99Q4CF'!$E:$E)</f>
        <v>#VALUE!</v>
      </c>
      <c r="J65" s="43"/>
      <c r="K65" s="65"/>
      <c r="L65" s="23"/>
      <c r="M65" s="65">
        <v>-5400000</v>
      </c>
      <c r="N65" s="23"/>
      <c r="O65" s="58"/>
      <c r="P65" s="23"/>
      <c r="Q65" s="58">
        <v>-5200000</v>
      </c>
      <c r="R65" s="24"/>
      <c r="S65" s="22"/>
      <c r="T65" s="26"/>
      <c r="U65" s="22">
        <v>-5200000</v>
      </c>
    </row>
    <row r="66" spans="1:21" ht="16.5">
      <c r="A66" s="76" t="s">
        <v>206</v>
      </c>
      <c r="B66" s="23"/>
      <c r="C66" s="44" t="e">
        <f>SUMIF('[2]100Q1CF'!$A:$A,A66,'[2]100Q1CF'!$C:$C)</f>
        <v>#VALUE!</v>
      </c>
      <c r="D66" s="23"/>
      <c r="E66" s="44" t="e">
        <f>SUMIF('[2]100Q1CF'!$A:$A,A66,'[2]100Q1CF'!$E:$E)</f>
        <v>#VALUE!</v>
      </c>
      <c r="F66" s="23"/>
      <c r="G66" s="43" t="e">
        <f>SUMIF('[1]99Q4CF'!$A:$A,A66,'[1]99Q4CF'!$C:$C)</f>
        <v>#VALUE!</v>
      </c>
      <c r="H66" s="23"/>
      <c r="I66" s="43" t="e">
        <f>SUMIF('[1]99Q4CF'!$A:$A,A66,'[1]99Q4CF'!$E:$E)</f>
        <v>#VALUE!</v>
      </c>
      <c r="J66" s="43"/>
      <c r="K66" s="65"/>
      <c r="L66" s="23"/>
      <c r="M66" s="65"/>
      <c r="N66" s="23"/>
      <c r="O66" s="58"/>
      <c r="P66" s="23"/>
      <c r="Q66" s="58">
        <v>0</v>
      </c>
      <c r="R66" s="24"/>
      <c r="S66" s="22"/>
      <c r="T66" s="26"/>
      <c r="U66" s="22">
        <v>0</v>
      </c>
    </row>
    <row r="67" spans="1:21" ht="16.5">
      <c r="A67" s="75" t="s">
        <v>189</v>
      </c>
      <c r="B67" s="23"/>
      <c r="C67" s="44" t="e">
        <f>SUMIF('[2]100Q1CF'!$A:$A,A67,'[2]100Q1CF'!$C:$C)</f>
        <v>#VALUE!</v>
      </c>
      <c r="D67" s="23"/>
      <c r="E67" s="44" t="e">
        <f>SUMIF('[2]100Q1CF'!$A:$A,A67,'[2]100Q1CF'!$E:$E)</f>
        <v>#VALUE!</v>
      </c>
      <c r="F67" s="23"/>
      <c r="G67" s="43" t="e">
        <f>SUMIF('[1]99Q4CF'!$A:$A,A67,'[1]99Q4CF'!$C:$C)</f>
        <v>#VALUE!</v>
      </c>
      <c r="H67" s="23"/>
      <c r="I67" s="43" t="e">
        <f>SUMIF('[1]99Q4CF'!$A:$A,A67,'[1]99Q4CF'!$E:$E)</f>
        <v>#VALUE!</v>
      </c>
      <c r="J67" s="25"/>
      <c r="K67" s="65">
        <v>1700000</v>
      </c>
      <c r="L67" s="23"/>
      <c r="M67" s="65">
        <v>3300000</v>
      </c>
      <c r="N67" s="23"/>
      <c r="O67" s="58">
        <v>-6200000</v>
      </c>
      <c r="P67" s="23"/>
      <c r="Q67" s="58">
        <v>0</v>
      </c>
      <c r="R67" s="24"/>
      <c r="S67" s="22">
        <v>-5650000</v>
      </c>
      <c r="T67" s="26"/>
      <c r="U67" s="22">
        <v>500000</v>
      </c>
    </row>
    <row r="68" spans="1:21" ht="16.5">
      <c r="A68" s="76" t="s">
        <v>190</v>
      </c>
      <c r="B68" s="23"/>
      <c r="C68" s="44" t="e">
        <f>SUMIF('[2]100Q1CF'!$A:$A,A68,'[2]100Q1CF'!$C:$C)</f>
        <v>#VALUE!</v>
      </c>
      <c r="D68" s="23"/>
      <c r="E68" s="44" t="e">
        <f>SUMIF('[2]100Q1CF'!$A:$A,A68,'[2]100Q1CF'!$E:$E)</f>
        <v>#VALUE!</v>
      </c>
      <c r="F68" s="23"/>
      <c r="G68" s="43" t="e">
        <f>SUMIF('[1]99Q4CF'!$A:$A,A68,'[1]99Q4CF'!$C:$C)</f>
        <v>#VALUE!</v>
      </c>
      <c r="H68" s="23"/>
      <c r="I68" s="43" t="e">
        <f>SUMIF('[1]99Q4CF'!$A:$A,A68,'[1]99Q4CF'!$E:$E)</f>
        <v>#VALUE!</v>
      </c>
      <c r="J68" s="43"/>
      <c r="K68" s="65"/>
      <c r="L68" s="23"/>
      <c r="M68" s="65">
        <v>2500000</v>
      </c>
      <c r="N68" s="23"/>
      <c r="O68" s="58"/>
      <c r="P68" s="23"/>
      <c r="Q68" s="58">
        <v>0</v>
      </c>
      <c r="R68" s="24"/>
      <c r="S68" s="22"/>
      <c r="T68" s="26"/>
      <c r="U68" s="22">
        <v>0</v>
      </c>
    </row>
    <row r="69" spans="1:21" ht="16.5">
      <c r="A69" s="23" t="s">
        <v>173</v>
      </c>
      <c r="B69" s="23"/>
      <c r="C69" s="44" t="e">
        <f>SUMIF('[2]100Q1CF'!$A:$A,A69,'[2]100Q1CF'!$C:$C)</f>
        <v>#VALUE!</v>
      </c>
      <c r="D69" s="23"/>
      <c r="E69" s="44" t="e">
        <f>SUMIF('[2]100Q1CF'!$A:$A,A69,'[2]100Q1CF'!$E:$E)</f>
        <v>#VALUE!</v>
      </c>
      <c r="F69" s="23"/>
      <c r="G69" s="43" t="e">
        <f>SUMIF('[1]99Q4CF'!$A:$A,A69,'[1]99Q4CF'!$C:$C)</f>
        <v>#VALUE!</v>
      </c>
      <c r="H69" s="23"/>
      <c r="I69" s="43" t="e">
        <f>SUMIF('[1]99Q4CF'!$A:$A,A69,'[1]99Q4CF'!$E:$E)</f>
        <v>#VALUE!</v>
      </c>
      <c r="J69" s="44"/>
      <c r="K69" s="65"/>
      <c r="L69" s="23"/>
      <c r="M69" s="65">
        <v>1056478</v>
      </c>
      <c r="N69" s="23"/>
      <c r="O69" s="58"/>
      <c r="P69" s="23"/>
      <c r="Q69" s="58">
        <v>676909</v>
      </c>
      <c r="R69" s="24"/>
      <c r="S69" s="22"/>
      <c r="T69" s="26"/>
      <c r="U69" s="22">
        <v>318083</v>
      </c>
    </row>
    <row r="70" spans="1:21" ht="16.5">
      <c r="A70" s="75" t="s">
        <v>207</v>
      </c>
      <c r="B70" s="23"/>
      <c r="C70" s="44" t="e">
        <f>SUMIF('[2]100Q1CF'!$A:$A,A70,'[2]100Q1CF'!$C:$C)</f>
        <v>#VALUE!</v>
      </c>
      <c r="D70" s="23"/>
      <c r="E70" s="44" t="e">
        <f>SUMIF('[2]100Q1CF'!$A:$A,A70,'[2]100Q1CF'!$E:$E)</f>
        <v>#VALUE!</v>
      </c>
      <c r="F70" s="23"/>
      <c r="G70" s="43" t="e">
        <f>SUMIF('[1]99Q4CF'!$A:$A,A70,'[1]99Q4CF'!$C:$C)</f>
        <v>#VALUE!</v>
      </c>
      <c r="H70" s="23"/>
      <c r="I70" s="43" t="e">
        <f>SUMIF('[1]99Q4CF'!$A:$A,A70,'[1]99Q4CF'!$E:$E)</f>
        <v>#VALUE!</v>
      </c>
      <c r="J70" s="25"/>
      <c r="K70" s="65">
        <v>-499919</v>
      </c>
      <c r="L70" s="23"/>
      <c r="M70" s="65">
        <v>499758</v>
      </c>
      <c r="N70" s="23"/>
      <c r="O70" s="58">
        <v>-549880</v>
      </c>
      <c r="P70" s="23"/>
      <c r="Q70" s="58">
        <v>0</v>
      </c>
      <c r="R70" s="24"/>
      <c r="S70" s="22">
        <v>-799638</v>
      </c>
      <c r="T70" s="26"/>
      <c r="U70" s="22">
        <v>0</v>
      </c>
    </row>
    <row r="71" spans="1:21" ht="16.5">
      <c r="A71" s="23" t="s">
        <v>174</v>
      </c>
      <c r="B71" s="23"/>
      <c r="C71" s="44" t="e">
        <f>SUMIF('[2]100Q1CF'!$A:$A,A71,'[2]100Q1CF'!$C:$C)</f>
        <v>#VALUE!</v>
      </c>
      <c r="D71" s="23"/>
      <c r="E71" s="44" t="e">
        <f>SUMIF('[2]100Q1CF'!$A:$A,A71,'[2]100Q1CF'!$E:$E)</f>
        <v>#VALUE!</v>
      </c>
      <c r="F71" s="23"/>
      <c r="G71" s="43" t="e">
        <f>SUMIF('[1]99Q4CF'!$A:$A,A71,'[1]99Q4CF'!$C:$C)</f>
        <v>#VALUE!</v>
      </c>
      <c r="H71" s="23"/>
      <c r="I71" s="43" t="e">
        <f>SUMIF('[1]99Q4CF'!$A:$A,A71,'[1]99Q4CF'!$E:$E)</f>
        <v>#VALUE!</v>
      </c>
      <c r="J71" s="25"/>
      <c r="K71" s="65">
        <v>-1325</v>
      </c>
      <c r="L71" s="23"/>
      <c r="M71" s="65">
        <v>-26255</v>
      </c>
      <c r="N71" s="23"/>
      <c r="O71" s="58">
        <v>3389</v>
      </c>
      <c r="P71" s="23"/>
      <c r="Q71" s="58">
        <v>-25536</v>
      </c>
      <c r="R71" s="24"/>
      <c r="S71" s="22">
        <v>4162</v>
      </c>
      <c r="T71" s="26"/>
      <c r="U71" s="22">
        <v>-7622</v>
      </c>
    </row>
    <row r="72" spans="1:21" ht="16.5">
      <c r="A72" s="23" t="s">
        <v>175</v>
      </c>
      <c r="B72" s="23"/>
      <c r="C72" s="44" t="e">
        <f>SUMIF('[2]100Q1CF'!$A:$A,A72,'[2]100Q1CF'!$C:$C)</f>
        <v>#VALUE!</v>
      </c>
      <c r="D72" s="23"/>
      <c r="E72" s="44" t="e">
        <f>SUMIF('[2]100Q1CF'!$A:$A,A72,'[2]100Q1CF'!$E:$E)</f>
        <v>#VALUE!</v>
      </c>
      <c r="F72" s="23"/>
      <c r="G72" s="43" t="e">
        <f>SUMIF('[1]99Q4CF'!$A:$A,A72,'[1]99Q4CF'!$C:$C)</f>
        <v>#VALUE!</v>
      </c>
      <c r="H72" s="23"/>
      <c r="I72" s="43" t="e">
        <f>SUMIF('[1]99Q4CF'!$A:$A,A72,'[1]99Q4CF'!$E:$E)</f>
        <v>#VALUE!</v>
      </c>
      <c r="J72" s="25"/>
      <c r="K72" s="65"/>
      <c r="L72" s="23"/>
      <c r="M72" s="65">
        <v>-21401</v>
      </c>
      <c r="N72" s="23"/>
      <c r="O72" s="58"/>
      <c r="P72" s="23"/>
      <c r="Q72" s="58">
        <v>-21401</v>
      </c>
      <c r="R72" s="24"/>
      <c r="S72" s="22"/>
      <c r="T72" s="26"/>
      <c r="U72" s="22">
        <v>-21401</v>
      </c>
    </row>
    <row r="73" spans="1:21" ht="16.5">
      <c r="A73" s="23" t="s">
        <v>176</v>
      </c>
      <c r="B73" s="23"/>
      <c r="C73" s="44" t="e">
        <f>SUMIF('[2]100Q1CF'!$A:$A,A73,'[2]100Q1CF'!$C:$C)</f>
        <v>#VALUE!</v>
      </c>
      <c r="D73" s="23"/>
      <c r="E73" s="44" t="e">
        <f>SUMIF('[2]100Q1CF'!$A:$A,A73,'[2]100Q1CF'!$E:$E)</f>
        <v>#VALUE!</v>
      </c>
      <c r="F73" s="23"/>
      <c r="G73" s="43" t="e">
        <f>SUMIF('[1]99Q4CF'!$A:$A,A73,'[1]99Q4CF'!$C:$C)</f>
        <v>#VALUE!</v>
      </c>
      <c r="H73" s="23"/>
      <c r="I73" s="43" t="e">
        <f>SUMIF('[1]99Q4CF'!$A:$A,A73,'[1]99Q4CF'!$E:$E)</f>
        <v>#VALUE!</v>
      </c>
      <c r="J73" s="25"/>
      <c r="K73" s="65">
        <v>-4958</v>
      </c>
      <c r="L73" s="23"/>
      <c r="M73" s="65">
        <v>-3474</v>
      </c>
      <c r="N73" s="23"/>
      <c r="O73" s="58"/>
      <c r="P73" s="23"/>
      <c r="Q73" s="58">
        <v>-3474</v>
      </c>
      <c r="R73" s="24"/>
      <c r="S73" s="22">
        <v>-757</v>
      </c>
      <c r="T73" s="26"/>
      <c r="U73" s="22">
        <v>0</v>
      </c>
    </row>
    <row r="74" spans="1:21" ht="16.5">
      <c r="A74" s="23" t="s">
        <v>209</v>
      </c>
      <c r="B74" s="23"/>
      <c r="C74" s="44" t="e">
        <f>SUMIF('[2]100Q1CF'!$A:$A,A74,'[2]100Q1CF'!$C:$C)</f>
        <v>#VALUE!</v>
      </c>
      <c r="D74" s="23"/>
      <c r="E74" s="44" t="e">
        <f>SUMIF('[2]100Q1CF'!$A:$A,A74,'[2]100Q1CF'!$E:$E)</f>
        <v>#VALUE!</v>
      </c>
      <c r="F74" s="23"/>
      <c r="G74" s="43" t="e">
        <f>SUMIF('[1]99Q4CF'!$A:$A,A74,'[1]99Q4CF'!$C:$C)</f>
        <v>#VALUE!</v>
      </c>
      <c r="H74" s="23"/>
      <c r="I74" s="43" t="e">
        <f>SUMIF('[1]99Q4CF'!$A:$A,A74,'[1]99Q4CF'!$E:$E)</f>
        <v>#VALUE!</v>
      </c>
      <c r="J74" s="44"/>
      <c r="K74" s="65"/>
      <c r="L74" s="23"/>
      <c r="M74" s="65">
        <v>0</v>
      </c>
      <c r="N74" s="23"/>
      <c r="O74" s="58"/>
      <c r="P74" s="23"/>
      <c r="Q74" s="58">
        <v>0</v>
      </c>
      <c r="R74" s="24"/>
      <c r="S74" s="22"/>
      <c r="T74" s="26"/>
      <c r="U74" s="22">
        <v>0</v>
      </c>
    </row>
    <row r="75" spans="1:21" ht="16.5">
      <c r="A75" s="23" t="s">
        <v>178</v>
      </c>
      <c r="B75" s="23"/>
      <c r="C75" s="44" t="e">
        <f>SUMIF('[2]100Q1CF'!$A:$A,A75,'[2]100Q1CF'!$C:$C)</f>
        <v>#VALUE!</v>
      </c>
      <c r="D75" s="23"/>
      <c r="E75" s="44" t="e">
        <f>SUMIF('[2]100Q1CF'!$A:$A,A75,'[2]100Q1CF'!$E:$E)</f>
        <v>#VALUE!</v>
      </c>
      <c r="F75" s="23"/>
      <c r="G75" s="43" t="e">
        <f>SUMIF('[1]99Q4CF'!$A:$A,A75,'[1]99Q4CF'!$C:$C)</f>
        <v>#VALUE!</v>
      </c>
      <c r="H75" s="23"/>
      <c r="I75" s="43" t="e">
        <f>SUMIF('[1]99Q4CF'!$A:$A,A75,'[1]99Q4CF'!$E:$E)</f>
        <v>#VALUE!</v>
      </c>
      <c r="J75" s="25"/>
      <c r="K75" s="65"/>
      <c r="L75" s="23"/>
      <c r="M75" s="65">
        <v>0</v>
      </c>
      <c r="N75" s="23"/>
      <c r="O75" s="58"/>
      <c r="P75" s="23"/>
      <c r="Q75" s="58">
        <v>0</v>
      </c>
      <c r="R75" s="24"/>
      <c r="S75" s="22"/>
      <c r="T75" s="26"/>
      <c r="U75" s="22">
        <v>0</v>
      </c>
    </row>
    <row r="76" spans="1:21" ht="16.5">
      <c r="A76" s="76" t="s">
        <v>208</v>
      </c>
      <c r="B76" s="23"/>
      <c r="C76" s="44" t="e">
        <f>SUMIF('[2]100Q1CF'!$A:$A,A76,'[2]100Q1CF'!$C:$C)</f>
        <v>#VALUE!</v>
      </c>
      <c r="D76" s="23"/>
      <c r="E76" s="44" t="e">
        <f>SUMIF('[2]100Q1CF'!$A:$A,A76,'[2]100Q1CF'!$E:$E)</f>
        <v>#VALUE!</v>
      </c>
      <c r="F76" s="23"/>
      <c r="G76" s="43" t="e">
        <f>SUMIF('[1]99Q4CF'!$A:$A,A76,'[1]99Q4CF'!$C:$C)</f>
        <v>#VALUE!</v>
      </c>
      <c r="H76" s="23"/>
      <c r="I76" s="43" t="e">
        <f>SUMIF('[1]99Q4CF'!$A:$A,A76,'[1]99Q4CF'!$E:$E)</f>
        <v>#VALUE!</v>
      </c>
      <c r="J76" s="43"/>
      <c r="K76" s="65"/>
      <c r="L76" s="23"/>
      <c r="M76" s="65">
        <v>0</v>
      </c>
      <c r="N76" s="23"/>
      <c r="O76" s="58"/>
      <c r="P76" s="23"/>
      <c r="Q76" s="58">
        <v>0</v>
      </c>
      <c r="R76" s="24"/>
      <c r="S76" s="22"/>
      <c r="T76" s="26"/>
      <c r="U76" s="22">
        <v>0</v>
      </c>
    </row>
    <row r="77" spans="1:21" ht="16.5">
      <c r="A77" s="23" t="s">
        <v>179</v>
      </c>
      <c r="B77" s="23"/>
      <c r="C77" s="44" t="e">
        <f>SUMIF('[2]100Q1CF'!$A:$A,A77,'[2]100Q1CF'!$C:$C)</f>
        <v>#VALUE!</v>
      </c>
      <c r="D77" s="23"/>
      <c r="E77" s="44" t="e">
        <f>SUMIF('[2]100Q1CF'!$A:$A,A77,'[2]100Q1CF'!$E:$E)</f>
        <v>#VALUE!</v>
      </c>
      <c r="F77" s="23"/>
      <c r="G77" s="43" t="e">
        <f>SUMIF('[1]99Q4CF'!$A:$A,A77,'[1]99Q4CF'!$C:$C)</f>
        <v>#VALUE!</v>
      </c>
      <c r="H77" s="23"/>
      <c r="I77" s="43" t="e">
        <f>SUMIF('[1]99Q4CF'!$A:$A,A77,'[1]99Q4CF'!$E:$E)</f>
        <v>#VALUE!</v>
      </c>
      <c r="J77" s="43"/>
      <c r="K77" s="65"/>
      <c r="L77" s="23"/>
      <c r="M77" s="65">
        <v>0</v>
      </c>
      <c r="N77" s="23"/>
      <c r="O77" s="58"/>
      <c r="P77" s="23"/>
      <c r="Q77" s="58">
        <v>0</v>
      </c>
      <c r="R77" s="24"/>
      <c r="S77" s="22"/>
      <c r="T77" s="26"/>
      <c r="U77" s="22">
        <v>0</v>
      </c>
    </row>
    <row r="78" spans="1:21" ht="16.5">
      <c r="A78" s="23" t="s">
        <v>210</v>
      </c>
      <c r="B78" s="23"/>
      <c r="C78" s="44" t="e">
        <f>SUMIF('[2]100Q1CF'!$A:$A,A78,'[2]100Q1CF'!$C:$C)</f>
        <v>#VALUE!</v>
      </c>
      <c r="D78" s="23"/>
      <c r="E78" s="44" t="e">
        <f>SUMIF('[2]100Q1CF'!$A:$A,A78,'[2]100Q1CF'!$E:$E)</f>
        <v>#VALUE!</v>
      </c>
      <c r="F78" s="23"/>
      <c r="G78" s="43" t="e">
        <f>SUMIF('[1]99Q4CF'!$A:$A,A78,'[1]99Q4CF'!$C:$C)</f>
        <v>#VALUE!</v>
      </c>
      <c r="H78" s="23"/>
      <c r="I78" s="43" t="e">
        <f>SUMIF('[1]99Q4CF'!$A:$A,A78,'[1]99Q4CF'!$E:$E)</f>
        <v>#VALUE!</v>
      </c>
      <c r="J78" s="25"/>
      <c r="K78" s="65"/>
      <c r="L78" s="23"/>
      <c r="M78" s="65">
        <v>0</v>
      </c>
      <c r="N78" s="23"/>
      <c r="O78" s="58"/>
      <c r="P78" s="23"/>
      <c r="Q78" s="58">
        <v>0</v>
      </c>
      <c r="R78" s="24"/>
      <c r="S78" s="22"/>
      <c r="T78" s="26"/>
      <c r="U78" s="22">
        <v>0</v>
      </c>
    </row>
    <row r="79" spans="1:21" ht="16.5">
      <c r="A79" s="23" t="s">
        <v>191</v>
      </c>
      <c r="B79" s="23"/>
      <c r="C79" s="44" t="e">
        <f>SUMIF('[2]100Q1CF'!$A:$A,A79,'[2]100Q1CF'!$C:$C)</f>
        <v>#VALUE!</v>
      </c>
      <c r="D79" s="23"/>
      <c r="E79" s="44" t="e">
        <f>SUMIF('[2]100Q1CF'!$A:$A,A79,'[2]100Q1CF'!$E:$E)</f>
        <v>#VALUE!</v>
      </c>
      <c r="F79" s="23"/>
      <c r="G79" s="43" t="e">
        <f>SUMIF('[1]99Q4CF'!$A:$A,A79,'[1]99Q4CF'!$C:$C)</f>
        <v>#VALUE!</v>
      </c>
      <c r="H79" s="23"/>
      <c r="I79" s="43" t="e">
        <f>SUMIF('[1]99Q4CF'!$A:$A,A79,'[1]99Q4CF'!$E:$E)</f>
        <v>#VALUE!</v>
      </c>
      <c r="J79" s="25"/>
      <c r="K79" s="65"/>
      <c r="L79" s="23"/>
      <c r="M79" s="65">
        <v>0</v>
      </c>
      <c r="N79" s="23"/>
      <c r="O79" s="58"/>
      <c r="P79" s="23"/>
      <c r="Q79" s="58">
        <v>0</v>
      </c>
      <c r="R79" s="24"/>
      <c r="S79" s="22"/>
      <c r="T79" s="26"/>
      <c r="U79" s="22">
        <v>0</v>
      </c>
    </row>
    <row r="80" spans="1:21" ht="16.5">
      <c r="A80" s="23" t="s">
        <v>192</v>
      </c>
      <c r="B80" s="23"/>
      <c r="C80" s="44" t="e">
        <f>SUMIF('[2]100Q1CF'!$A:$A,A80,'[2]100Q1CF'!$C:$C)</f>
        <v>#VALUE!</v>
      </c>
      <c r="D80" s="23"/>
      <c r="E80" s="44" t="e">
        <f>SUMIF('[2]100Q1CF'!$A:$A,A80,'[2]100Q1CF'!$E:$E)</f>
        <v>#VALUE!</v>
      </c>
      <c r="F80" s="23"/>
      <c r="G80" s="43" t="e">
        <f>SUMIF('[1]99Q4CF'!$A:$A,A80,'[1]99Q4CF'!$C:$C)</f>
        <v>#VALUE!</v>
      </c>
      <c r="H80" s="23"/>
      <c r="I80" s="43" t="e">
        <f>SUMIF('[1]99Q4CF'!$A:$A,A80,'[1]99Q4CF'!$E:$E)</f>
        <v>#VALUE!</v>
      </c>
      <c r="J80" s="25"/>
      <c r="K80" s="65"/>
      <c r="L80" s="23"/>
      <c r="M80" s="65">
        <v>0</v>
      </c>
      <c r="N80" s="23"/>
      <c r="O80" s="58"/>
      <c r="P80" s="23"/>
      <c r="Q80" s="58">
        <v>0</v>
      </c>
      <c r="R80" s="24"/>
      <c r="S80" s="22"/>
      <c r="T80" s="26"/>
      <c r="U80" s="22">
        <v>0</v>
      </c>
    </row>
    <row r="81" spans="1:21" ht="17.25" thickBot="1">
      <c r="A81" s="23" t="s">
        <v>177</v>
      </c>
      <c r="B81" s="23"/>
      <c r="C81" s="44" t="e">
        <f>SUMIF('[2]100Q1CF'!$A:$A,A81,'[2]100Q1CF'!$C:$C)</f>
        <v>#VALUE!</v>
      </c>
      <c r="D81" s="23"/>
      <c r="E81" s="44" t="e">
        <f>SUMIF('[2]100Q1CF'!$A:$A,A81,'[2]100Q1CF'!$E:$E)</f>
        <v>#VALUE!</v>
      </c>
      <c r="F81" s="23"/>
      <c r="G81" s="43" t="e">
        <f>SUMIF('[1]99Q4CF'!$A:$A,A81,'[1]99Q4CF'!$C:$C)</f>
        <v>#VALUE!</v>
      </c>
      <c r="H81" s="23"/>
      <c r="I81" s="43" t="e">
        <f>SUMIF('[1]99Q4CF'!$A:$A,A81,'[1]99Q4CF'!$E:$E)</f>
        <v>#VALUE!</v>
      </c>
      <c r="J81" s="25"/>
      <c r="K81" s="65"/>
      <c r="L81" s="23"/>
      <c r="M81" s="65">
        <v>-592</v>
      </c>
      <c r="N81" s="23"/>
      <c r="O81" s="58">
        <v>-323</v>
      </c>
      <c r="P81" s="23"/>
      <c r="Q81" s="58">
        <v>-592</v>
      </c>
      <c r="R81" s="24"/>
      <c r="S81" s="22"/>
      <c r="T81" s="26"/>
      <c r="U81" s="22">
        <v>0</v>
      </c>
    </row>
    <row r="82" spans="1:21" s="97" customFormat="1" ht="17.25" thickBot="1">
      <c r="A82" s="87" t="s">
        <v>180</v>
      </c>
      <c r="B82" s="88"/>
      <c r="C82" s="98" t="e">
        <f>SUM(C64:C81)</f>
        <v>#VALUE!</v>
      </c>
      <c r="D82" s="90"/>
      <c r="E82" s="98" t="e">
        <f>SUM(E64:E81)</f>
        <v>#VALUE!</v>
      </c>
      <c r="F82" s="88"/>
      <c r="G82" s="99" t="e">
        <f>SUM(G64:G81)</f>
        <v>#VALUE!</v>
      </c>
      <c r="H82" s="90"/>
      <c r="I82" s="99" t="e">
        <f>SUM(I64:I81)</f>
        <v>#VALUE!</v>
      </c>
      <c r="J82" s="100"/>
      <c r="K82" s="101">
        <f>SUM(K64:K81)</f>
        <v>-13834726</v>
      </c>
      <c r="L82" s="90"/>
      <c r="M82" s="101">
        <f>SUM(M64:M81)</f>
        <v>-12064326</v>
      </c>
      <c r="N82" s="90"/>
      <c r="O82" s="102">
        <f>SUM(O64:O81)</f>
        <v>-6746814</v>
      </c>
      <c r="P82" s="90"/>
      <c r="Q82" s="102">
        <f>SUM(Q64:Q81)</f>
        <v>-4574094</v>
      </c>
      <c r="R82" s="95"/>
      <c r="S82" s="100">
        <f>SUM(S64:S81)</f>
        <v>-6446233</v>
      </c>
      <c r="T82" s="96"/>
      <c r="U82" s="100">
        <f>SUM(U64:U81)</f>
        <v>-4410940</v>
      </c>
    </row>
    <row r="83" spans="1:21" ht="15.75">
      <c r="A83" s="24"/>
      <c r="B83" s="24"/>
      <c r="C83" s="44"/>
      <c r="D83" s="24"/>
      <c r="E83" s="44"/>
      <c r="F83" s="24"/>
      <c r="G83" s="43"/>
      <c r="H83" s="24"/>
      <c r="I83" s="43"/>
      <c r="J83" s="25"/>
      <c r="K83" s="65"/>
      <c r="L83" s="24"/>
      <c r="M83" s="65"/>
      <c r="N83" s="24"/>
      <c r="O83" s="58"/>
      <c r="P83" s="24"/>
      <c r="Q83" s="58"/>
      <c r="R83" s="24"/>
      <c r="S83" s="22"/>
      <c r="T83" s="26"/>
      <c r="U83" s="22"/>
    </row>
    <row r="84" spans="1:21" ht="16.5">
      <c r="A84" s="37" t="s">
        <v>181</v>
      </c>
      <c r="B84" s="23"/>
      <c r="C84" s="44" t="e">
        <f>SUMIF('[2]100Q1CF'!$A:$A,A84,'[2]100Q1CF'!$C:$C)</f>
        <v>#VALUE!</v>
      </c>
      <c r="D84" s="37"/>
      <c r="E84" s="44" t="e">
        <f>SUMIF('[2]100Q1CF'!$A:$A,A84,'[2]100Q1CF'!$E:$E)</f>
        <v>#VALUE!</v>
      </c>
      <c r="F84" s="23"/>
      <c r="G84" s="43" t="e">
        <f>SUMIF('[1]99Q4CF'!$A:$A,A84,'[1]99Q4CF'!$C:$C)</f>
        <v>#VALUE!</v>
      </c>
      <c r="H84" s="37"/>
      <c r="I84" s="43" t="e">
        <f>SUMIF('[1]99Q4CF'!$A:$A,A84,'[1]99Q4CF'!$E:$E)</f>
        <v>#VALUE!</v>
      </c>
      <c r="J84" s="22"/>
      <c r="K84" s="65">
        <v>-4931</v>
      </c>
      <c r="L84" s="37"/>
      <c r="M84" s="65">
        <v>-3884</v>
      </c>
      <c r="N84" s="37"/>
      <c r="O84" s="58">
        <v>625</v>
      </c>
      <c r="P84" s="37"/>
      <c r="Q84" s="58">
        <v>-1664</v>
      </c>
      <c r="R84" s="38"/>
      <c r="S84" s="22">
        <v>-3484</v>
      </c>
      <c r="T84" s="26"/>
      <c r="U84" s="22">
        <v>2654</v>
      </c>
    </row>
    <row r="85" spans="1:21" ht="15.75">
      <c r="A85" s="24"/>
      <c r="B85" s="24"/>
      <c r="C85" s="44"/>
      <c r="D85" s="24"/>
      <c r="E85" s="44"/>
      <c r="F85" s="24"/>
      <c r="G85" s="43"/>
      <c r="H85" s="24"/>
      <c r="I85" s="43"/>
      <c r="J85" s="25"/>
      <c r="K85" s="65"/>
      <c r="L85" s="24"/>
      <c r="M85" s="65"/>
      <c r="N85" s="24"/>
      <c r="O85" s="58"/>
      <c r="P85" s="24"/>
      <c r="Q85" s="58"/>
      <c r="R85" s="24"/>
      <c r="S85" s="22"/>
      <c r="T85" s="26"/>
      <c r="U85" s="22"/>
    </row>
    <row r="86" spans="1:21" ht="16.5">
      <c r="A86" s="37" t="s">
        <v>182</v>
      </c>
      <c r="B86" s="23"/>
      <c r="C86" s="84" t="e">
        <f>SUMIF('[2]100Q1CF'!$A:$A,A86,'[2]100Q1CF'!$C:$C)</f>
        <v>#VALUE!</v>
      </c>
      <c r="D86" s="37"/>
      <c r="E86" s="84" t="e">
        <f>SUMIF('[2]100Q1CF'!$A:$A,A86,'[2]100Q1CF'!$E:$E)</f>
        <v>#VALUE!</v>
      </c>
      <c r="F86" s="23"/>
      <c r="G86" s="72" t="e">
        <f>SUMIF('[1]99Q4CF'!$A:$A,A86,'[1]99Q4CF'!$C:$C)</f>
        <v>#VALUE!</v>
      </c>
      <c r="H86" s="37"/>
      <c r="I86" s="72" t="e">
        <f>SUMIF('[1]99Q4CF'!$A:$A,A86,'[1]99Q4CF'!$E:$E)</f>
        <v>#VALUE!</v>
      </c>
      <c r="J86" s="39"/>
      <c r="K86" s="66">
        <v>20846</v>
      </c>
      <c r="L86" s="37"/>
      <c r="M86" s="66">
        <v>0</v>
      </c>
      <c r="N86" s="37"/>
      <c r="O86" s="59">
        <v>0</v>
      </c>
      <c r="P86" s="37"/>
      <c r="Q86" s="59">
        <v>0</v>
      </c>
      <c r="R86" s="38"/>
      <c r="S86" s="39">
        <v>0</v>
      </c>
      <c r="T86" s="26"/>
      <c r="U86" s="39">
        <v>0</v>
      </c>
    </row>
    <row r="87" spans="1:21" ht="15.75">
      <c r="A87" s="24"/>
      <c r="B87" s="24"/>
      <c r="C87" s="44"/>
      <c r="D87" s="24"/>
      <c r="E87" s="44"/>
      <c r="F87" s="24"/>
      <c r="G87" s="43"/>
      <c r="H87" s="24"/>
      <c r="I87" s="43"/>
      <c r="J87" s="25"/>
      <c r="K87" s="65"/>
      <c r="L87" s="24"/>
      <c r="M87" s="65"/>
      <c r="N87" s="24"/>
      <c r="O87" s="58"/>
      <c r="P87" s="24"/>
      <c r="Q87" s="58"/>
      <c r="R87" s="24"/>
      <c r="S87" s="22"/>
      <c r="T87" s="26"/>
      <c r="U87" s="22"/>
    </row>
    <row r="88" spans="1:21" ht="16.5">
      <c r="A88" s="37" t="s">
        <v>211</v>
      </c>
      <c r="B88" s="23"/>
      <c r="C88" s="44" t="e">
        <f>SUM(C44,C61,C82,C84,C86)</f>
        <v>#VALUE!</v>
      </c>
      <c r="D88" s="37"/>
      <c r="E88" s="44" t="e">
        <f>SUM(E44,E61,E82,E84,E86)</f>
        <v>#VALUE!</v>
      </c>
      <c r="F88" s="23"/>
      <c r="G88" s="43" t="e">
        <f>SUM(G44,G61,G82,G84,G86)</f>
        <v>#VALUE!</v>
      </c>
      <c r="H88" s="37"/>
      <c r="I88" s="43" t="e">
        <f>SUM(I44,I61,I82,I84,I86)</f>
        <v>#VALUE!</v>
      </c>
      <c r="J88" s="22"/>
      <c r="K88" s="65">
        <f>SUM(K44,K61,K82,K84,K86)</f>
        <v>-249878</v>
      </c>
      <c r="L88" s="37"/>
      <c r="M88" s="65">
        <f>SUM(M44,M61,M82,M84,M86)</f>
        <v>-1063047</v>
      </c>
      <c r="N88" s="37"/>
      <c r="O88" s="58">
        <f>SUM(O44,O61,O82,O84,O86)</f>
        <v>2859017</v>
      </c>
      <c r="P88" s="37"/>
      <c r="Q88" s="58">
        <f>SUM(Q44,Q61,Q82,Q84,Q86)</f>
        <v>2635776</v>
      </c>
      <c r="R88" s="38"/>
      <c r="S88" s="22">
        <f>SUM(S44,S61,S82,S84,S86)</f>
        <v>-41005</v>
      </c>
      <c r="T88" s="26"/>
      <c r="U88" s="22">
        <f>SUM(U44,U61,U82,U84,U86)</f>
        <v>856963</v>
      </c>
    </row>
    <row r="89" spans="1:21" ht="16.5">
      <c r="A89" s="37" t="s">
        <v>183</v>
      </c>
      <c r="B89" s="23"/>
      <c r="C89" s="84" t="e">
        <f>SUMIF('[2]100Q1CF'!$A:$A,A89,'[2]100Q1CF'!$C:$C)</f>
        <v>#VALUE!</v>
      </c>
      <c r="D89" s="37"/>
      <c r="E89" s="84" t="e">
        <f>SUMIF('[2]100Q1CF'!$A:$A,A89,'[2]100Q1CF'!$E:$E)</f>
        <v>#VALUE!</v>
      </c>
      <c r="F89" s="23"/>
      <c r="G89" s="72" t="e">
        <f>SUMIF('[1]99Q4CF'!$A:$A,A89,'[1]99Q4CF'!$C:$C)</f>
        <v>#VALUE!</v>
      </c>
      <c r="H89" s="37"/>
      <c r="I89" s="72" t="e">
        <f>SUMIF('[1]99Q4CF'!$A:$A,A89,'[1]99Q4CF'!$E:$E)</f>
        <v>#VALUE!</v>
      </c>
      <c r="J89" s="39"/>
      <c r="K89" s="66">
        <v>2999036</v>
      </c>
      <c r="L89" s="37"/>
      <c r="M89" s="66">
        <v>3868062</v>
      </c>
      <c r="N89" s="37"/>
      <c r="O89" s="59">
        <v>2999036</v>
      </c>
      <c r="P89" s="37"/>
      <c r="Q89" s="59">
        <v>3868062</v>
      </c>
      <c r="R89" s="38"/>
      <c r="S89" s="39">
        <v>2999036</v>
      </c>
      <c r="T89" s="26"/>
      <c r="U89" s="39">
        <v>3868062</v>
      </c>
    </row>
    <row r="90" spans="1:21" ht="15.75">
      <c r="A90" s="24"/>
      <c r="B90" s="24"/>
      <c r="C90" s="44"/>
      <c r="D90" s="24"/>
      <c r="E90" s="44"/>
      <c r="F90" s="24"/>
      <c r="G90" s="43"/>
      <c r="H90" s="24"/>
      <c r="I90" s="43"/>
      <c r="J90" s="25"/>
      <c r="K90" s="65"/>
      <c r="L90" s="24"/>
      <c r="M90" s="65"/>
      <c r="N90" s="24"/>
      <c r="O90" s="58"/>
      <c r="P90" s="24"/>
      <c r="Q90" s="58"/>
      <c r="R90" s="24"/>
      <c r="S90" s="22"/>
      <c r="T90" s="26"/>
      <c r="U90" s="22"/>
    </row>
    <row r="91" spans="1:21" ht="16.5">
      <c r="A91" s="37" t="s">
        <v>184</v>
      </c>
      <c r="B91" s="23"/>
      <c r="C91" s="85" t="e">
        <f>SUM(C88:C89)</f>
        <v>#VALUE!</v>
      </c>
      <c r="D91" s="37"/>
      <c r="E91" s="85" t="e">
        <f>SUM(E88:E89)</f>
        <v>#VALUE!</v>
      </c>
      <c r="F91" s="23"/>
      <c r="G91" s="73" t="e">
        <f>SUM(G88:G89)</f>
        <v>#VALUE!</v>
      </c>
      <c r="H91" s="37"/>
      <c r="I91" s="73" t="e">
        <f>SUM(I88:I89)</f>
        <v>#VALUE!</v>
      </c>
      <c r="J91" s="40"/>
      <c r="K91" s="67">
        <f>SUM(K88:K89)</f>
        <v>2749158</v>
      </c>
      <c r="L91" s="37"/>
      <c r="M91" s="67">
        <f>SUM(M88:M89)</f>
        <v>2805015</v>
      </c>
      <c r="N91" s="37"/>
      <c r="O91" s="60">
        <f>SUM(O88:O89)</f>
        <v>5858053</v>
      </c>
      <c r="P91" s="37"/>
      <c r="Q91" s="60">
        <f>SUM(Q88:Q89)</f>
        <v>6503838</v>
      </c>
      <c r="R91" s="38"/>
      <c r="S91" s="40">
        <f>SUM(S88:S89)</f>
        <v>2958031</v>
      </c>
      <c r="T91" s="26"/>
      <c r="U91" s="40">
        <f>SUM(U88:U89)</f>
        <v>4725025</v>
      </c>
    </row>
  </sheetData>
  <sheetProtection/>
  <mergeCells count="3">
    <mergeCell ref="A7:A8"/>
    <mergeCell ref="R7:R8"/>
    <mergeCell ref="T7:T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3"/>
  </sheetPr>
  <dimension ref="A1:AF74"/>
  <sheetViews>
    <sheetView zoomScalePageLayoutView="0" workbookViewId="0" topLeftCell="A8">
      <pane xSplit="4" ySplit="2" topLeftCell="E10" activePane="bottomRight" state="frozen"/>
      <selection pane="topLeft" activeCell="A29" sqref="A29"/>
      <selection pane="topRight" activeCell="A29" sqref="A29"/>
      <selection pane="bottomLeft" activeCell="A29" sqref="A29"/>
      <selection pane="bottomRight" activeCell="C21" sqref="C21"/>
    </sheetView>
  </sheetViews>
  <sheetFormatPr defaultColWidth="9.00390625" defaultRowHeight="15.75" outlineLevelRow="1" outlineLevelCol="1"/>
  <cols>
    <col min="1" max="1" width="5.50390625" style="6" customWidth="1"/>
    <col min="2" max="2" width="1.12109375" style="6" customWidth="1"/>
    <col min="3" max="3" width="38.50390625" style="6" customWidth="1"/>
    <col min="4" max="4" width="0.875" style="6" customWidth="1"/>
    <col min="5" max="5" width="19.75390625" style="7" customWidth="1"/>
    <col min="6" max="6" width="1.00390625" style="6" customWidth="1"/>
    <col min="7" max="7" width="7.75390625" style="7" hidden="1" customWidth="1" outlineLevel="1"/>
    <col min="8" max="8" width="1.37890625" style="6" hidden="1" customWidth="1" outlineLevel="1" collapsed="1"/>
    <col min="9" max="9" width="18.25390625" style="7" customWidth="1" collapsed="1"/>
    <col min="10" max="10" width="1.12109375" style="6" customWidth="1"/>
    <col min="11" max="11" width="5.375" style="7" hidden="1" customWidth="1" outlineLevel="1"/>
    <col min="12" max="12" width="1.875" style="6" customWidth="1" collapsed="1"/>
    <col min="13" max="13" width="8.00390625" style="6" customWidth="1"/>
    <col min="14" max="14" width="1.4921875" style="6" customWidth="1"/>
    <col min="15" max="15" width="35.75390625" style="6" customWidth="1"/>
    <col min="16" max="16" width="1.75390625" style="6" customWidth="1"/>
    <col min="17" max="17" width="21.50390625" style="7" customWidth="1"/>
    <col min="18" max="18" width="1.37890625" style="6" customWidth="1"/>
    <col min="19" max="19" width="7.75390625" style="7" hidden="1" customWidth="1" outlineLevel="1"/>
    <col min="20" max="20" width="1.25" style="6" hidden="1" customWidth="1" outlineLevel="1"/>
    <col min="21" max="21" width="19.125" style="7" customWidth="1" collapsed="1"/>
    <col min="22" max="22" width="0.875" style="6" customWidth="1"/>
    <col min="23" max="23" width="5.375" style="7" hidden="1" customWidth="1" outlineLevel="1"/>
    <col min="24" max="24" width="9.00390625" style="6" customWidth="1" collapsed="1"/>
    <col min="25" max="16384" width="9.00390625" style="6" customWidth="1"/>
  </cols>
  <sheetData>
    <row r="1" ht="14.25" hidden="1" outlineLevel="1">
      <c r="A1" s="5" t="s">
        <v>14</v>
      </c>
    </row>
    <row r="2" ht="14.25" hidden="1" outlineLevel="1">
      <c r="A2" s="5" t="s">
        <v>15</v>
      </c>
    </row>
    <row r="3" ht="14.25" hidden="1" outlineLevel="1">
      <c r="A3" s="5" t="s">
        <v>199</v>
      </c>
    </row>
    <row r="4" ht="14.25" hidden="1" outlineLevel="1">
      <c r="A4" s="5" t="s">
        <v>16</v>
      </c>
    </row>
    <row r="5" ht="14.25" hidden="1" outlineLevel="1">
      <c r="A5" s="5" t="s">
        <v>17</v>
      </c>
    </row>
    <row r="6" ht="14.25" hidden="1" outlineLevel="1">
      <c r="A6" s="5" t="s">
        <v>18</v>
      </c>
    </row>
    <row r="7" ht="13.5" hidden="1" outlineLevel="1">
      <c r="A7" s="8"/>
    </row>
    <row r="8" spans="1:23" ht="15" customHeight="1" collapsed="1" thickBot="1">
      <c r="A8" s="9"/>
      <c r="B8" s="9"/>
      <c r="C8" s="9"/>
      <c r="D8" s="9"/>
      <c r="E8" s="415" t="s">
        <v>274</v>
      </c>
      <c r="F8" s="415"/>
      <c r="G8" s="415"/>
      <c r="H8" s="10"/>
      <c r="I8" s="416" t="s">
        <v>275</v>
      </c>
      <c r="J8" s="416"/>
      <c r="K8" s="416"/>
      <c r="L8" s="11"/>
      <c r="M8" s="11"/>
      <c r="N8" s="11"/>
      <c r="O8" s="11"/>
      <c r="P8" s="11"/>
      <c r="Q8" s="415" t="s">
        <v>276</v>
      </c>
      <c r="R8" s="415"/>
      <c r="S8" s="415"/>
      <c r="T8" s="10"/>
      <c r="U8" s="416" t="s">
        <v>275</v>
      </c>
      <c r="V8" s="416"/>
      <c r="W8" s="416"/>
    </row>
    <row r="9" spans="1:32" ht="15" thickBot="1">
      <c r="A9" s="12" t="s">
        <v>19</v>
      </c>
      <c r="B9" s="13"/>
      <c r="C9" s="12" t="s">
        <v>20</v>
      </c>
      <c r="D9" s="9"/>
      <c r="E9" s="31" t="s">
        <v>21</v>
      </c>
      <c r="F9" s="11"/>
      <c r="G9" s="31" t="s">
        <v>22</v>
      </c>
      <c r="H9" s="11"/>
      <c r="I9" s="31" t="s">
        <v>21</v>
      </c>
      <c r="J9" s="11"/>
      <c r="K9" s="31" t="s">
        <v>22</v>
      </c>
      <c r="L9" s="11"/>
      <c r="M9" s="12" t="s">
        <v>19</v>
      </c>
      <c r="N9" s="9"/>
      <c r="O9" s="12" t="s">
        <v>23</v>
      </c>
      <c r="P9" s="9"/>
      <c r="Q9" s="31" t="s">
        <v>21</v>
      </c>
      <c r="R9" s="11"/>
      <c r="S9" s="31" t="s">
        <v>22</v>
      </c>
      <c r="T9" s="11"/>
      <c r="U9" s="31" t="s">
        <v>21</v>
      </c>
      <c r="V9" s="11"/>
      <c r="W9" s="31" t="s">
        <v>22</v>
      </c>
      <c r="X9" s="32"/>
      <c r="Y9" s="32"/>
      <c r="Z9" s="32"/>
      <c r="AA9" s="32"/>
      <c r="AB9" s="32"/>
      <c r="AC9" s="32"/>
      <c r="AD9" s="32"/>
      <c r="AE9" s="32"/>
      <c r="AF9" s="32"/>
    </row>
    <row r="10" spans="1:23" ht="14.25">
      <c r="A10" s="14"/>
      <c r="B10" s="14"/>
      <c r="C10" s="15" t="s">
        <v>24</v>
      </c>
      <c r="D10" s="14"/>
      <c r="E10" s="16"/>
      <c r="F10" s="14"/>
      <c r="G10" s="16"/>
      <c r="H10" s="14"/>
      <c r="I10" s="16"/>
      <c r="J10" s="14"/>
      <c r="K10" s="16"/>
      <c r="L10" s="14"/>
      <c r="M10" s="14"/>
      <c r="N10" s="14"/>
      <c r="O10" s="15" t="s">
        <v>25</v>
      </c>
      <c r="P10" s="14"/>
      <c r="Q10" s="16"/>
      <c r="R10" s="14"/>
      <c r="S10" s="16"/>
      <c r="T10" s="14"/>
      <c r="U10" s="16"/>
      <c r="V10" s="14"/>
      <c r="W10" s="16"/>
    </row>
    <row r="11" spans="1:23" ht="14.25">
      <c r="A11" s="14">
        <v>1100</v>
      </c>
      <c r="B11" s="14"/>
      <c r="C11" s="15" t="s">
        <v>26</v>
      </c>
      <c r="D11" s="14"/>
      <c r="E11" s="16">
        <v>5928699</v>
      </c>
      <c r="F11" s="14"/>
      <c r="G11" s="16"/>
      <c r="H11" s="14"/>
      <c r="I11" s="16">
        <v>2958031</v>
      </c>
      <c r="J11" s="14"/>
      <c r="K11" s="16">
        <v>4</v>
      </c>
      <c r="L11" s="14"/>
      <c r="M11" s="14">
        <v>2100</v>
      </c>
      <c r="N11" s="14"/>
      <c r="O11" s="15" t="s">
        <v>27</v>
      </c>
      <c r="P11" s="14"/>
      <c r="Q11" s="29">
        <v>1361000</v>
      </c>
      <c r="R11" s="14"/>
      <c r="S11" s="16"/>
      <c r="T11" s="14"/>
      <c r="U11" s="16">
        <v>1150000</v>
      </c>
      <c r="V11" s="14"/>
      <c r="W11" s="16">
        <v>14</v>
      </c>
    </row>
    <row r="12" spans="1:23" ht="14.25">
      <c r="A12" s="14">
        <v>1310</v>
      </c>
      <c r="C12" s="47" t="s">
        <v>213</v>
      </c>
      <c r="I12" s="7">
        <v>0</v>
      </c>
      <c r="J12" s="14"/>
      <c r="K12" s="16" t="s">
        <v>28</v>
      </c>
      <c r="L12" s="14"/>
      <c r="M12" s="14">
        <v>2110</v>
      </c>
      <c r="N12" s="14"/>
      <c r="O12" s="15" t="s">
        <v>30</v>
      </c>
      <c r="P12" s="14"/>
      <c r="Q12" s="29">
        <v>0</v>
      </c>
      <c r="R12" s="14"/>
      <c r="S12" s="16"/>
      <c r="T12" s="14"/>
      <c r="U12" s="16">
        <v>0</v>
      </c>
      <c r="V12" s="14"/>
      <c r="W12" s="16">
        <v>3</v>
      </c>
    </row>
    <row r="13" spans="1:23" ht="14.25">
      <c r="A13" s="14">
        <v>1320</v>
      </c>
      <c r="B13" s="14"/>
      <c r="C13" s="15" t="s">
        <v>29</v>
      </c>
      <c r="D13" s="14"/>
      <c r="E13" s="16">
        <v>199094</v>
      </c>
      <c r="F13" s="14"/>
      <c r="G13" s="16"/>
      <c r="H13" s="14"/>
      <c r="I13" s="16">
        <v>168719</v>
      </c>
      <c r="J13" s="14"/>
      <c r="K13" s="16"/>
      <c r="L13" s="14"/>
      <c r="M13" s="14">
        <v>2120</v>
      </c>
      <c r="N13" s="14"/>
      <c r="O13" s="15" t="s">
        <v>31</v>
      </c>
      <c r="P13" s="14"/>
      <c r="Q13" s="42">
        <v>122198</v>
      </c>
      <c r="R13" s="14"/>
      <c r="S13" s="16"/>
      <c r="T13" s="14"/>
      <c r="U13" s="42">
        <v>117010</v>
      </c>
      <c r="V13" s="14"/>
      <c r="W13" s="16" t="s">
        <v>28</v>
      </c>
    </row>
    <row r="14" spans="1:23" ht="14.25">
      <c r="A14" s="14">
        <v>1340</v>
      </c>
      <c r="B14" s="14"/>
      <c r="C14" s="15" t="s">
        <v>212</v>
      </c>
      <c r="D14" s="14"/>
      <c r="E14" s="16"/>
      <c r="F14" s="14"/>
      <c r="G14" s="16"/>
      <c r="H14" s="14"/>
      <c r="I14" s="16"/>
      <c r="J14" s="14"/>
      <c r="K14" s="16" t="s">
        <v>28</v>
      </c>
      <c r="L14" s="14"/>
      <c r="M14" s="14">
        <v>2140</v>
      </c>
      <c r="N14" s="14"/>
      <c r="O14" s="15" t="s">
        <v>32</v>
      </c>
      <c r="P14" s="14"/>
      <c r="Q14" s="42">
        <v>4175792</v>
      </c>
      <c r="R14" s="14"/>
      <c r="S14" s="16"/>
      <c r="T14" s="14"/>
      <c r="U14" s="42">
        <v>3301207</v>
      </c>
      <c r="V14" s="14"/>
      <c r="W14" s="16">
        <v>3</v>
      </c>
    </row>
    <row r="15" spans="1:23" ht="14.25">
      <c r="A15" s="14">
        <v>1120</v>
      </c>
      <c r="B15" s="14"/>
      <c r="C15" s="41" t="s">
        <v>33</v>
      </c>
      <c r="D15" s="14"/>
      <c r="E15" s="29">
        <v>117259</v>
      </c>
      <c r="F15" s="14"/>
      <c r="G15" s="16"/>
      <c r="H15" s="14"/>
      <c r="I15" s="16">
        <v>56376</v>
      </c>
      <c r="J15" s="14"/>
      <c r="K15" s="16" t="s">
        <v>28</v>
      </c>
      <c r="L15" s="14"/>
      <c r="M15" s="14">
        <v>2160</v>
      </c>
      <c r="N15" s="14"/>
      <c r="O15" s="15" t="s">
        <v>34</v>
      </c>
      <c r="P15" s="14"/>
      <c r="Q15" s="16">
        <v>1970286</v>
      </c>
      <c r="R15" s="14"/>
      <c r="S15" s="16"/>
      <c r="T15" s="14"/>
      <c r="U15" s="16">
        <v>2480127</v>
      </c>
      <c r="V15" s="14"/>
      <c r="W15" s="16">
        <v>2</v>
      </c>
    </row>
    <row r="16" spans="1:23" ht="14.25">
      <c r="A16" s="14">
        <v>1140</v>
      </c>
      <c r="B16" s="14"/>
      <c r="C16" s="41" t="s">
        <v>35</v>
      </c>
      <c r="D16" s="14"/>
      <c r="E16" s="29">
        <v>6119838</v>
      </c>
      <c r="F16" s="14"/>
      <c r="G16" s="16"/>
      <c r="H16" s="14"/>
      <c r="I16" s="16">
        <v>6271771</v>
      </c>
      <c r="J16" s="14"/>
      <c r="K16" s="16">
        <v>8</v>
      </c>
      <c r="L16" s="14"/>
      <c r="M16" s="14">
        <v>2170</v>
      </c>
      <c r="N16" s="14"/>
      <c r="O16" s="15" t="s">
        <v>36</v>
      </c>
      <c r="P16" s="14"/>
      <c r="Q16" s="16">
        <v>5237369</v>
      </c>
      <c r="R16" s="14"/>
      <c r="S16" s="16"/>
      <c r="T16" s="14"/>
      <c r="U16" s="16">
        <v>5235169</v>
      </c>
      <c r="V16" s="14"/>
      <c r="W16" s="16">
        <v>6</v>
      </c>
    </row>
    <row r="17" spans="1:23" ht="14.25">
      <c r="A17" s="14">
        <v>1150</v>
      </c>
      <c r="B17" s="14"/>
      <c r="C17" s="41" t="s">
        <v>37</v>
      </c>
      <c r="D17" s="14"/>
      <c r="E17" s="29">
        <v>142577</v>
      </c>
      <c r="F17" s="14"/>
      <c r="G17" s="16"/>
      <c r="H17" s="14"/>
      <c r="I17" s="16">
        <v>180837</v>
      </c>
      <c r="J17" s="14"/>
      <c r="K17" s="16" t="s">
        <v>28</v>
      </c>
      <c r="L17" s="14"/>
      <c r="M17" s="14">
        <v>2210</v>
      </c>
      <c r="N17" s="14"/>
      <c r="O17" s="15" t="s">
        <v>38</v>
      </c>
      <c r="P17" s="14"/>
      <c r="Q17" s="42">
        <v>4066552</v>
      </c>
      <c r="R17" s="14"/>
      <c r="S17" s="16"/>
      <c r="T17" s="14"/>
      <c r="U17" s="42">
        <v>4063421</v>
      </c>
      <c r="V17" s="14"/>
      <c r="W17" s="16">
        <v>5</v>
      </c>
    </row>
    <row r="18" spans="1:23" ht="14.25">
      <c r="A18" s="14">
        <v>1160</v>
      </c>
      <c r="B18" s="14"/>
      <c r="C18" s="41" t="s">
        <v>39</v>
      </c>
      <c r="D18" s="14"/>
      <c r="E18" s="29">
        <v>322281</v>
      </c>
      <c r="F18" s="14"/>
      <c r="G18" s="16"/>
      <c r="H18" s="14"/>
      <c r="I18" s="16">
        <v>344810</v>
      </c>
      <c r="J18" s="14"/>
      <c r="K18" s="16">
        <v>1</v>
      </c>
      <c r="L18" s="14"/>
      <c r="M18" s="14">
        <v>2260</v>
      </c>
      <c r="N18" s="14"/>
      <c r="O18" s="15" t="s">
        <v>40</v>
      </c>
      <c r="P18" s="14"/>
      <c r="Q18" s="16">
        <v>3585820</v>
      </c>
      <c r="R18" s="14"/>
      <c r="S18" s="16"/>
      <c r="T18" s="14"/>
      <c r="U18" s="16">
        <v>2737350</v>
      </c>
      <c r="V18" s="14"/>
      <c r="W18" s="16">
        <v>2</v>
      </c>
    </row>
    <row r="19" spans="1:23" ht="14.25">
      <c r="A19" s="14" t="s">
        <v>41</v>
      </c>
      <c r="B19" s="14"/>
      <c r="C19" s="15" t="s">
        <v>42</v>
      </c>
      <c r="D19" s="14"/>
      <c r="E19" s="16">
        <v>1998418</v>
      </c>
      <c r="F19" s="14"/>
      <c r="G19" s="16"/>
      <c r="H19" s="14"/>
      <c r="I19" s="16">
        <v>656922</v>
      </c>
      <c r="J19" s="14"/>
      <c r="K19" s="16" t="s">
        <v>28</v>
      </c>
      <c r="L19" s="14"/>
      <c r="M19" s="14">
        <v>2272</v>
      </c>
      <c r="N19" s="14"/>
      <c r="O19" s="15" t="s">
        <v>43</v>
      </c>
      <c r="P19" s="14"/>
      <c r="Q19" s="29">
        <v>0</v>
      </c>
      <c r="R19" s="14"/>
      <c r="S19" s="16"/>
      <c r="T19" s="14"/>
      <c r="U19" s="16">
        <v>0</v>
      </c>
      <c r="V19" s="14"/>
      <c r="W19" s="16">
        <v>3</v>
      </c>
    </row>
    <row r="20" spans="1:23" ht="14.25">
      <c r="A20" s="14">
        <v>1260</v>
      </c>
      <c r="B20" s="14"/>
      <c r="C20" s="15" t="s">
        <v>44</v>
      </c>
      <c r="D20" s="14"/>
      <c r="E20" s="16">
        <v>791860</v>
      </c>
      <c r="F20" s="14"/>
      <c r="G20" s="16"/>
      <c r="H20" s="14"/>
      <c r="I20" s="16">
        <v>811947</v>
      </c>
      <c r="J20" s="14"/>
      <c r="K20" s="16">
        <v>1</v>
      </c>
      <c r="L20" s="14"/>
      <c r="M20" s="14">
        <v>2273</v>
      </c>
      <c r="N20" s="14"/>
      <c r="O20" s="15" t="s">
        <v>45</v>
      </c>
      <c r="P20" s="14"/>
      <c r="Q20" s="16">
        <v>73859</v>
      </c>
      <c r="R20" s="14"/>
      <c r="S20" s="16"/>
      <c r="T20" s="14"/>
      <c r="U20" s="16">
        <v>55351</v>
      </c>
      <c r="V20" s="14"/>
      <c r="W20" s="16" t="s">
        <v>28</v>
      </c>
    </row>
    <row r="21" spans="1:23" ht="14.25">
      <c r="A21" s="14">
        <v>1286</v>
      </c>
      <c r="B21" s="14"/>
      <c r="C21" s="15" t="s">
        <v>46</v>
      </c>
      <c r="D21" s="14"/>
      <c r="E21" s="16">
        <v>12081</v>
      </c>
      <c r="F21" s="14"/>
      <c r="G21" s="16"/>
      <c r="H21" s="14"/>
      <c r="I21" s="16">
        <v>22269</v>
      </c>
      <c r="J21" s="14"/>
      <c r="K21" s="16" t="s">
        <v>28</v>
      </c>
      <c r="L21" s="14"/>
      <c r="M21" s="14">
        <v>2286</v>
      </c>
      <c r="N21" s="14"/>
      <c r="O21" s="15" t="s">
        <v>47</v>
      </c>
      <c r="P21" s="14"/>
      <c r="Q21" s="16">
        <v>0</v>
      </c>
      <c r="R21" s="14"/>
      <c r="S21" s="16"/>
      <c r="T21" s="14"/>
      <c r="U21" s="16">
        <v>0</v>
      </c>
      <c r="V21" s="14"/>
      <c r="W21" s="16" t="s">
        <v>28</v>
      </c>
    </row>
    <row r="22" spans="1:23" ht="14.25">
      <c r="A22" s="14">
        <v>1291</v>
      </c>
      <c r="B22" s="14"/>
      <c r="C22" s="15" t="s">
        <v>48</v>
      </c>
      <c r="D22" s="14"/>
      <c r="E22" s="16">
        <v>1100</v>
      </c>
      <c r="F22" s="14"/>
      <c r="G22" s="16"/>
      <c r="H22" s="14"/>
      <c r="I22" s="16">
        <v>10000</v>
      </c>
      <c r="J22" s="14"/>
      <c r="K22" s="16" t="s">
        <v>28</v>
      </c>
      <c r="L22" s="14"/>
      <c r="M22" s="14">
        <v>2298</v>
      </c>
      <c r="N22" s="14"/>
      <c r="O22" s="15" t="s">
        <v>49</v>
      </c>
      <c r="P22" s="14"/>
      <c r="Q22" s="17">
        <v>568743</v>
      </c>
      <c r="R22" s="14"/>
      <c r="S22" s="17"/>
      <c r="T22" s="14"/>
      <c r="U22" s="17">
        <v>535920</v>
      </c>
      <c r="V22" s="14"/>
      <c r="W22" s="17" t="s">
        <v>28</v>
      </c>
    </row>
    <row r="23" spans="1:23" ht="14.25">
      <c r="A23" s="14">
        <v>1298</v>
      </c>
      <c r="B23" s="14"/>
      <c r="C23" s="15" t="s">
        <v>50</v>
      </c>
      <c r="D23" s="14"/>
      <c r="E23" s="17">
        <v>23165</v>
      </c>
      <c r="F23" s="14"/>
      <c r="G23" s="17"/>
      <c r="H23" s="14"/>
      <c r="I23" s="17">
        <v>8555</v>
      </c>
      <c r="J23" s="14"/>
      <c r="K23" s="17" t="s">
        <v>28</v>
      </c>
      <c r="L23" s="14"/>
      <c r="M23" s="14" t="s">
        <v>51</v>
      </c>
      <c r="N23" s="14"/>
      <c r="O23" s="15" t="s">
        <v>52</v>
      </c>
      <c r="P23" s="14"/>
      <c r="Q23" s="17">
        <f>SUM(Q11:Q22)</f>
        <v>21161619</v>
      </c>
      <c r="R23" s="14"/>
      <c r="S23" s="17">
        <v>31</v>
      </c>
      <c r="T23" s="14"/>
      <c r="U23" s="17">
        <f>SUM(U11:U22)</f>
        <v>19675555</v>
      </c>
      <c r="V23" s="14"/>
      <c r="W23" s="17">
        <v>38</v>
      </c>
    </row>
    <row r="24" spans="1:23" ht="14.25">
      <c r="A24" s="14" t="s">
        <v>53</v>
      </c>
      <c r="B24" s="14"/>
      <c r="C24" s="15" t="s">
        <v>54</v>
      </c>
      <c r="D24" s="14"/>
      <c r="E24" s="17">
        <f>SUM(E11:E23)</f>
        <v>15656372</v>
      </c>
      <c r="F24" s="14"/>
      <c r="G24" s="17">
        <v>14</v>
      </c>
      <c r="H24" s="14"/>
      <c r="I24" s="17">
        <f>SUM(I11:I23)</f>
        <v>11490237</v>
      </c>
      <c r="J24" s="14"/>
      <c r="K24" s="17">
        <v>14</v>
      </c>
      <c r="L24" s="14"/>
      <c r="M24" s="14"/>
      <c r="N24" s="14"/>
      <c r="O24" s="14"/>
      <c r="P24" s="14"/>
      <c r="Q24" s="18"/>
      <c r="R24" s="14"/>
      <c r="S24" s="18"/>
      <c r="T24" s="14"/>
      <c r="U24" s="18"/>
      <c r="V24" s="14"/>
      <c r="W24" s="18"/>
    </row>
    <row r="25" spans="1:23" ht="14.25">
      <c r="A25" s="14"/>
      <c r="B25" s="14"/>
      <c r="C25" s="14"/>
      <c r="D25" s="14"/>
      <c r="E25" s="18"/>
      <c r="F25" s="14"/>
      <c r="G25" s="18"/>
      <c r="H25" s="14"/>
      <c r="I25" s="18"/>
      <c r="J25" s="14"/>
      <c r="K25" s="18"/>
      <c r="L25" s="14"/>
      <c r="M25" s="14"/>
      <c r="N25" s="14"/>
      <c r="O25" s="15" t="s">
        <v>55</v>
      </c>
      <c r="P25" s="14"/>
      <c r="Q25" s="16"/>
      <c r="R25" s="14"/>
      <c r="S25" s="16"/>
      <c r="T25" s="14"/>
      <c r="U25" s="16"/>
      <c r="V25" s="14"/>
      <c r="W25" s="16"/>
    </row>
    <row r="26" spans="1:23" ht="14.25">
      <c r="A26" s="14"/>
      <c r="B26" s="14"/>
      <c r="C26" s="15" t="s">
        <v>56</v>
      </c>
      <c r="D26" s="14"/>
      <c r="E26" s="16"/>
      <c r="F26" s="14"/>
      <c r="G26" s="16"/>
      <c r="H26" s="14"/>
      <c r="I26" s="16"/>
      <c r="J26" s="14"/>
      <c r="K26" s="16"/>
      <c r="L26" s="14"/>
      <c r="M26" s="14">
        <v>2410</v>
      </c>
      <c r="N26" s="14"/>
      <c r="O26" s="15" t="s">
        <v>57</v>
      </c>
      <c r="P26" s="14"/>
      <c r="Q26" s="16">
        <v>8000000</v>
      </c>
      <c r="R26" s="14"/>
      <c r="S26" s="16"/>
      <c r="T26" s="14"/>
      <c r="U26" s="16">
        <v>8000000</v>
      </c>
      <c r="V26" s="14"/>
      <c r="W26" s="16">
        <v>8</v>
      </c>
    </row>
    <row r="27" spans="1:23" ht="14.25">
      <c r="A27" s="14">
        <v>1421</v>
      </c>
      <c r="B27" s="14"/>
      <c r="C27" s="15" t="s">
        <v>58</v>
      </c>
      <c r="D27" s="14"/>
      <c r="E27" s="16">
        <v>381186</v>
      </c>
      <c r="F27" s="14"/>
      <c r="G27" s="16"/>
      <c r="H27" s="14"/>
      <c r="I27" s="16">
        <v>205365</v>
      </c>
      <c r="J27" s="14"/>
      <c r="K27" s="16" t="s">
        <v>28</v>
      </c>
      <c r="L27" s="14"/>
      <c r="M27" s="14">
        <v>2420</v>
      </c>
      <c r="N27" s="14"/>
      <c r="O27" s="15" t="s">
        <v>59</v>
      </c>
      <c r="P27" s="14"/>
      <c r="Q27" s="17">
        <v>0</v>
      </c>
      <c r="R27" s="14"/>
      <c r="S27" s="17"/>
      <c r="T27" s="14"/>
      <c r="U27" s="17">
        <v>0</v>
      </c>
      <c r="V27" s="14"/>
      <c r="W27" s="17" t="s">
        <v>28</v>
      </c>
    </row>
    <row r="28" spans="1:23" ht="14.25">
      <c r="A28" s="14">
        <v>1425</v>
      </c>
      <c r="B28" s="14"/>
      <c r="C28" s="15" t="s">
        <v>200</v>
      </c>
      <c r="D28" s="14"/>
      <c r="E28" s="16"/>
      <c r="F28" s="14"/>
      <c r="G28" s="16"/>
      <c r="H28" s="14"/>
      <c r="I28" s="16"/>
      <c r="J28" s="14"/>
      <c r="K28" s="16"/>
      <c r="L28" s="14"/>
      <c r="M28" s="14"/>
      <c r="N28" s="14"/>
      <c r="O28" s="15"/>
      <c r="P28" s="14"/>
      <c r="Q28" s="17"/>
      <c r="R28" s="14"/>
      <c r="S28" s="17"/>
      <c r="T28" s="14"/>
      <c r="U28" s="17"/>
      <c r="V28" s="14"/>
      <c r="W28" s="17"/>
    </row>
    <row r="29" spans="1:23" ht="14.25">
      <c r="A29" s="14">
        <v>1470</v>
      </c>
      <c r="B29" s="14"/>
      <c r="C29" s="15" t="s">
        <v>60</v>
      </c>
      <c r="D29" s="14"/>
      <c r="E29" s="16"/>
      <c r="F29" s="14"/>
      <c r="G29" s="16"/>
      <c r="H29" s="14"/>
      <c r="I29" s="16"/>
      <c r="J29" s="14"/>
      <c r="K29" s="16" t="s">
        <v>28</v>
      </c>
      <c r="L29" s="14"/>
      <c r="M29" s="14" t="s">
        <v>61</v>
      </c>
      <c r="N29" s="14"/>
      <c r="O29" s="15" t="s">
        <v>62</v>
      </c>
      <c r="P29" s="14"/>
      <c r="Q29" s="17">
        <f>SUM(Q26:Q27)</f>
        <v>8000000</v>
      </c>
      <c r="R29" s="14"/>
      <c r="S29" s="17">
        <v>12</v>
      </c>
      <c r="T29" s="14"/>
      <c r="U29" s="17">
        <f>SUM(U26:U27)</f>
        <v>8000000</v>
      </c>
      <c r="V29" s="14"/>
      <c r="W29" s="17">
        <v>8</v>
      </c>
    </row>
    <row r="30" spans="1:23" ht="14.25">
      <c r="A30" s="14"/>
      <c r="B30" s="14"/>
      <c r="C30" s="15" t="s">
        <v>63</v>
      </c>
      <c r="D30" s="14"/>
      <c r="E30" s="16"/>
      <c r="F30" s="14"/>
      <c r="G30" s="16"/>
      <c r="H30" s="14"/>
      <c r="I30" s="16"/>
      <c r="J30" s="14"/>
      <c r="K30" s="16"/>
      <c r="L30" s="14"/>
      <c r="M30" s="14"/>
      <c r="N30" s="14"/>
      <c r="O30" s="14"/>
      <c r="P30" s="14"/>
      <c r="Q30" s="18"/>
      <c r="R30" s="14"/>
      <c r="S30" s="18"/>
      <c r="T30" s="14"/>
      <c r="U30" s="18"/>
      <c r="V30" s="14"/>
      <c r="W30" s="18"/>
    </row>
    <row r="31" spans="1:23" ht="14.25">
      <c r="A31" s="14">
        <v>1480</v>
      </c>
      <c r="B31" s="14"/>
      <c r="C31" s="15" t="s">
        <v>64</v>
      </c>
      <c r="D31" s="14"/>
      <c r="E31" s="16">
        <v>2308709</v>
      </c>
      <c r="F31" s="14"/>
      <c r="G31" s="16"/>
      <c r="H31" s="14"/>
      <c r="I31" s="16">
        <v>2498980</v>
      </c>
      <c r="J31" s="14"/>
      <c r="K31" s="16">
        <v>3</v>
      </c>
      <c r="L31" s="14"/>
      <c r="M31" s="14"/>
      <c r="N31" s="14"/>
      <c r="O31" s="15" t="s">
        <v>65</v>
      </c>
      <c r="P31" s="14"/>
      <c r="Q31" s="16"/>
      <c r="R31" s="14"/>
      <c r="S31" s="16"/>
      <c r="T31" s="14"/>
      <c r="U31" s="16"/>
      <c r="V31" s="14"/>
      <c r="W31" s="16"/>
    </row>
    <row r="32" spans="1:23" ht="14.25">
      <c r="A32" s="14">
        <v>1490</v>
      </c>
      <c r="B32" s="14"/>
      <c r="C32" s="15" t="s">
        <v>66</v>
      </c>
      <c r="D32" s="14"/>
      <c r="E32" s="17">
        <v>500000</v>
      </c>
      <c r="F32" s="14"/>
      <c r="G32" s="17"/>
      <c r="H32" s="14"/>
      <c r="I32" s="17">
        <v>500000</v>
      </c>
      <c r="J32" s="14"/>
      <c r="K32" s="17" t="s">
        <v>28</v>
      </c>
      <c r="L32" s="14"/>
      <c r="M32" s="14">
        <v>2810</v>
      </c>
      <c r="N32" s="14"/>
      <c r="O32" s="15" t="s">
        <v>67</v>
      </c>
      <c r="P32" s="14"/>
      <c r="Q32" s="16">
        <v>10192</v>
      </c>
      <c r="R32" s="14"/>
      <c r="S32" s="16"/>
      <c r="T32" s="14"/>
      <c r="U32" s="16">
        <v>0</v>
      </c>
      <c r="V32" s="14"/>
      <c r="W32" s="16" t="s">
        <v>28</v>
      </c>
    </row>
    <row r="33" spans="1:23" ht="14.25">
      <c r="A33" s="14" t="s">
        <v>68</v>
      </c>
      <c r="B33" s="14"/>
      <c r="C33" s="15" t="s">
        <v>69</v>
      </c>
      <c r="D33" s="14"/>
      <c r="E33" s="17">
        <f>SUM(E27:E32)</f>
        <v>3189895</v>
      </c>
      <c r="F33" s="14"/>
      <c r="G33" s="17">
        <v>4</v>
      </c>
      <c r="H33" s="14"/>
      <c r="I33" s="17">
        <f>SUM(I27:I32)</f>
        <v>3204345</v>
      </c>
      <c r="J33" s="14"/>
      <c r="K33" s="17">
        <v>3</v>
      </c>
      <c r="L33" s="14"/>
      <c r="M33" s="14">
        <v>2820</v>
      </c>
      <c r="N33" s="14"/>
      <c r="O33" s="15" t="s">
        <v>45</v>
      </c>
      <c r="P33" s="14"/>
      <c r="Q33" s="16">
        <v>315364</v>
      </c>
      <c r="R33" s="14"/>
      <c r="S33" s="16"/>
      <c r="T33" s="14"/>
      <c r="U33" s="16">
        <v>333678</v>
      </c>
      <c r="V33" s="14"/>
      <c r="W33" s="16">
        <v>1</v>
      </c>
    </row>
    <row r="34" spans="1:23" ht="14.25">
      <c r="A34" s="14"/>
      <c r="B34" s="14"/>
      <c r="C34" s="14"/>
      <c r="D34" s="14"/>
      <c r="E34" s="18"/>
      <c r="F34" s="14"/>
      <c r="G34" s="18"/>
      <c r="H34" s="14"/>
      <c r="I34" s="18"/>
      <c r="J34" s="14"/>
      <c r="K34" s="18"/>
      <c r="L34" s="14"/>
      <c r="M34" s="14">
        <v>2860</v>
      </c>
      <c r="N34" s="14"/>
      <c r="O34" s="15" t="s">
        <v>70</v>
      </c>
      <c r="P34" s="14"/>
      <c r="Q34" s="16">
        <v>164682</v>
      </c>
      <c r="R34" s="14"/>
      <c r="S34" s="16"/>
      <c r="T34" s="14"/>
      <c r="U34" s="16">
        <v>138516</v>
      </c>
      <c r="V34" s="14"/>
      <c r="W34" s="16" t="s">
        <v>28</v>
      </c>
    </row>
    <row r="35" spans="1:23" ht="14.25">
      <c r="A35" s="14"/>
      <c r="B35" s="14"/>
      <c r="C35" s="15" t="s">
        <v>71</v>
      </c>
      <c r="D35" s="14"/>
      <c r="E35" s="16"/>
      <c r="F35" s="14"/>
      <c r="G35" s="16"/>
      <c r="H35" s="14"/>
      <c r="I35" s="16"/>
      <c r="J35" s="14"/>
      <c r="K35" s="16"/>
      <c r="L35" s="14"/>
      <c r="M35" s="14">
        <v>2888</v>
      </c>
      <c r="N35" s="14"/>
      <c r="O35" s="15" t="s">
        <v>72</v>
      </c>
      <c r="P35" s="14"/>
      <c r="Q35" s="17">
        <v>598376</v>
      </c>
      <c r="R35" s="14"/>
      <c r="S35" s="17"/>
      <c r="T35" s="14"/>
      <c r="U35" s="17">
        <v>587553</v>
      </c>
      <c r="V35" s="14"/>
      <c r="W35" s="17" t="s">
        <v>28</v>
      </c>
    </row>
    <row r="36" spans="1:23" ht="14.25">
      <c r="A36" s="14"/>
      <c r="B36" s="14"/>
      <c r="C36" s="15" t="s">
        <v>73</v>
      </c>
      <c r="D36" s="14"/>
      <c r="E36" s="16"/>
      <c r="F36" s="14"/>
      <c r="G36" s="16"/>
      <c r="H36" s="14"/>
      <c r="I36" s="16"/>
      <c r="J36" s="14"/>
      <c r="K36" s="16"/>
      <c r="L36" s="14"/>
      <c r="M36" s="14" t="s">
        <v>74</v>
      </c>
      <c r="N36" s="14"/>
      <c r="O36" s="15" t="s">
        <v>75</v>
      </c>
      <c r="P36" s="14"/>
      <c r="Q36" s="17">
        <f>SUM(Q32:Q35)</f>
        <v>1088614</v>
      </c>
      <c r="R36" s="14"/>
      <c r="S36" s="17">
        <v>1</v>
      </c>
      <c r="T36" s="14"/>
      <c r="U36" s="17">
        <f>SUM(U32:U35)</f>
        <v>1059747</v>
      </c>
      <c r="V36" s="14"/>
      <c r="W36" s="17">
        <v>1</v>
      </c>
    </row>
    <row r="37" spans="1:23" ht="14.25">
      <c r="A37" s="14">
        <v>1501</v>
      </c>
      <c r="B37" s="14"/>
      <c r="C37" s="15" t="s">
        <v>76</v>
      </c>
      <c r="D37" s="14"/>
      <c r="E37" s="16">
        <v>6302821</v>
      </c>
      <c r="F37" s="14"/>
      <c r="G37" s="16"/>
      <c r="H37" s="14"/>
      <c r="I37" s="16">
        <v>6097370</v>
      </c>
      <c r="J37" s="14"/>
      <c r="K37" s="16">
        <v>7</v>
      </c>
      <c r="L37" s="14"/>
      <c r="M37" s="14"/>
      <c r="N37" s="14"/>
      <c r="O37" s="14"/>
      <c r="P37" s="14"/>
      <c r="Q37" s="18"/>
      <c r="R37" s="14"/>
      <c r="S37" s="18"/>
      <c r="T37" s="14"/>
      <c r="U37" s="18"/>
      <c r="V37" s="14"/>
      <c r="W37" s="18"/>
    </row>
    <row r="38" spans="1:23" ht="14.25">
      <c r="A38" s="14">
        <v>1521</v>
      </c>
      <c r="B38" s="14"/>
      <c r="C38" s="15" t="s">
        <v>77</v>
      </c>
      <c r="D38" s="14"/>
      <c r="E38" s="16">
        <v>3671894</v>
      </c>
      <c r="F38" s="14"/>
      <c r="G38" s="16"/>
      <c r="H38" s="14"/>
      <c r="I38" s="16">
        <v>3924993</v>
      </c>
      <c r="J38" s="14"/>
      <c r="K38" s="16">
        <v>4</v>
      </c>
      <c r="L38" s="14"/>
      <c r="M38" s="14" t="s">
        <v>78</v>
      </c>
      <c r="N38" s="14"/>
      <c r="O38" s="15" t="s">
        <v>79</v>
      </c>
      <c r="P38" s="14"/>
      <c r="Q38" s="17">
        <f>SUM(Q23,Q29,Q36)</f>
        <v>30250233</v>
      </c>
      <c r="R38" s="14"/>
      <c r="S38" s="17">
        <v>44</v>
      </c>
      <c r="T38" s="14"/>
      <c r="U38" s="17">
        <f>SUM(U23,U29,U36)</f>
        <v>28735302</v>
      </c>
      <c r="V38" s="14"/>
      <c r="W38" s="17">
        <v>47</v>
      </c>
    </row>
    <row r="39" spans="1:23" ht="14.25">
      <c r="A39" s="14">
        <v>1531</v>
      </c>
      <c r="B39" s="14"/>
      <c r="C39" s="15" t="s">
        <v>80</v>
      </c>
      <c r="D39" s="14"/>
      <c r="E39" s="16">
        <v>63164529</v>
      </c>
      <c r="F39" s="14"/>
      <c r="G39" s="16"/>
      <c r="H39" s="14"/>
      <c r="I39" s="16">
        <v>63110881</v>
      </c>
      <c r="J39" s="14"/>
      <c r="K39" s="16">
        <v>71</v>
      </c>
      <c r="L39" s="14"/>
      <c r="M39" s="14"/>
      <c r="N39" s="14"/>
      <c r="O39" s="14"/>
      <c r="P39" s="14"/>
      <c r="Q39" s="18"/>
      <c r="R39" s="14"/>
      <c r="S39" s="18"/>
      <c r="T39" s="14"/>
      <c r="U39" s="18"/>
      <c r="V39" s="14"/>
      <c r="W39" s="18"/>
    </row>
    <row r="40" spans="1:23" ht="14.25">
      <c r="A40" s="14">
        <v>1561</v>
      </c>
      <c r="B40" s="14"/>
      <c r="C40" s="15" t="s">
        <v>81</v>
      </c>
      <c r="D40" s="14"/>
      <c r="E40" s="16">
        <v>110596</v>
      </c>
      <c r="F40" s="14"/>
      <c r="G40" s="16"/>
      <c r="H40" s="14"/>
      <c r="I40" s="16">
        <v>146427</v>
      </c>
      <c r="J40" s="14"/>
      <c r="K40" s="16" t="s">
        <v>28</v>
      </c>
      <c r="L40" s="14"/>
      <c r="M40" s="14"/>
      <c r="N40" s="14"/>
      <c r="O40" s="15" t="s">
        <v>82</v>
      </c>
      <c r="P40" s="14"/>
      <c r="Q40" s="16"/>
      <c r="R40" s="14"/>
      <c r="S40" s="16"/>
      <c r="T40" s="14"/>
      <c r="U40" s="16"/>
      <c r="V40" s="14"/>
      <c r="W40" s="16"/>
    </row>
    <row r="41" spans="1:23" ht="14.25">
      <c r="A41" s="14">
        <v>1611</v>
      </c>
      <c r="B41" s="14"/>
      <c r="C41" s="15" t="s">
        <v>83</v>
      </c>
      <c r="D41" s="14"/>
      <c r="E41" s="16">
        <v>1285921</v>
      </c>
      <c r="F41" s="14"/>
      <c r="G41" s="16"/>
      <c r="H41" s="14"/>
      <c r="I41" s="16">
        <v>1285920</v>
      </c>
      <c r="J41" s="14"/>
      <c r="K41" s="16">
        <v>1</v>
      </c>
      <c r="L41" s="14"/>
      <c r="M41" s="14"/>
      <c r="N41" s="14"/>
      <c r="O41" s="15" t="s">
        <v>84</v>
      </c>
      <c r="P41" s="14"/>
      <c r="Q41" s="16"/>
      <c r="R41" s="14"/>
      <c r="S41" s="16"/>
      <c r="T41" s="14"/>
      <c r="U41" s="16"/>
      <c r="V41" s="14"/>
      <c r="W41" s="16"/>
    </row>
    <row r="42" spans="1:23" ht="14.25">
      <c r="A42" s="14">
        <v>1681</v>
      </c>
      <c r="B42" s="14"/>
      <c r="C42" s="15" t="s">
        <v>85</v>
      </c>
      <c r="D42" s="14"/>
      <c r="E42" s="17">
        <v>2878043</v>
      </c>
      <c r="F42" s="14"/>
      <c r="G42" s="17"/>
      <c r="H42" s="14"/>
      <c r="I42" s="17">
        <v>2828919</v>
      </c>
      <c r="J42" s="14"/>
      <c r="K42" s="17">
        <v>3</v>
      </c>
      <c r="L42" s="14"/>
      <c r="M42" s="14">
        <v>3110</v>
      </c>
      <c r="N42" s="14"/>
      <c r="O42" s="15" t="s">
        <v>137</v>
      </c>
      <c r="P42" s="14"/>
      <c r="Q42" s="16"/>
      <c r="R42" s="14"/>
      <c r="S42" s="16"/>
      <c r="T42" s="14"/>
      <c r="V42" s="14"/>
      <c r="W42" s="16"/>
    </row>
    <row r="43" spans="1:23" ht="14.25">
      <c r="A43" s="14" t="s">
        <v>86</v>
      </c>
      <c r="B43" s="14"/>
      <c r="C43" s="15" t="s">
        <v>87</v>
      </c>
      <c r="D43" s="14"/>
      <c r="E43" s="16">
        <f>SUM(E37:E42)</f>
        <v>77413804</v>
      </c>
      <c r="F43" s="14"/>
      <c r="G43" s="16">
        <v>87</v>
      </c>
      <c r="H43" s="14"/>
      <c r="I43" s="16">
        <f>SUM(I37:I42)</f>
        <v>77394510</v>
      </c>
      <c r="J43" s="14"/>
      <c r="K43" s="16">
        <v>86</v>
      </c>
      <c r="L43" s="14"/>
      <c r="M43" s="14"/>
      <c r="N43" s="14"/>
      <c r="O43" s="15" t="s">
        <v>138</v>
      </c>
      <c r="P43" s="14"/>
      <c r="Q43" s="46">
        <v>38009254</v>
      </c>
      <c r="R43" s="48"/>
      <c r="S43" s="46"/>
      <c r="T43" s="48"/>
      <c r="U43" s="46">
        <v>38009254</v>
      </c>
      <c r="V43" s="14"/>
      <c r="W43" s="16"/>
    </row>
    <row r="44" spans="1:23" ht="14.25">
      <c r="A44" s="14" t="s">
        <v>88</v>
      </c>
      <c r="B44" s="14"/>
      <c r="C44" s="15" t="s">
        <v>89</v>
      </c>
      <c r="D44" s="14"/>
      <c r="E44" s="16">
        <v>-37156760</v>
      </c>
      <c r="F44" s="14"/>
      <c r="G44" s="16"/>
      <c r="H44" s="14"/>
      <c r="I44" s="16">
        <v>-33880198</v>
      </c>
      <c r="J44" s="14"/>
      <c r="K44" s="16">
        <v>-35</v>
      </c>
      <c r="L44" s="14"/>
      <c r="M44" s="14"/>
      <c r="N44" s="14"/>
      <c r="O44" s="15" t="s">
        <v>90</v>
      </c>
      <c r="P44" s="14"/>
      <c r="Q44" s="16"/>
      <c r="R44" s="14"/>
      <c r="S44" s="16"/>
      <c r="T44" s="14"/>
      <c r="U44" s="16"/>
      <c r="V44" s="14"/>
      <c r="W44" s="16"/>
    </row>
    <row r="45" spans="1:23" ht="14.25">
      <c r="A45" s="14"/>
      <c r="B45" s="14"/>
      <c r="C45" s="15" t="s">
        <v>201</v>
      </c>
      <c r="D45" s="14"/>
      <c r="E45" s="16">
        <v>-74229</v>
      </c>
      <c r="F45" s="14"/>
      <c r="G45" s="16"/>
      <c r="H45" s="14"/>
      <c r="I45" s="16">
        <v>0</v>
      </c>
      <c r="J45" s="14"/>
      <c r="K45" s="16">
        <v>51</v>
      </c>
      <c r="L45" s="14"/>
      <c r="M45" s="14">
        <v>3213</v>
      </c>
      <c r="N45" s="14"/>
      <c r="O45" s="15" t="s">
        <v>91</v>
      </c>
      <c r="P45" s="14"/>
      <c r="Q45" s="42">
        <v>8775819</v>
      </c>
      <c r="R45" s="14"/>
      <c r="S45" s="16"/>
      <c r="T45" s="14"/>
      <c r="U45" s="16">
        <v>8775819</v>
      </c>
      <c r="V45" s="14"/>
      <c r="W45" s="16"/>
    </row>
    <row r="46" spans="1:23" ht="14.25">
      <c r="A46" s="14">
        <v>1670</v>
      </c>
      <c r="B46" s="14"/>
      <c r="C46" s="15" t="s">
        <v>92</v>
      </c>
      <c r="D46" s="14"/>
      <c r="E46" s="17">
        <v>2149644</v>
      </c>
      <c r="F46" s="14"/>
      <c r="G46" s="17"/>
      <c r="H46" s="14"/>
      <c r="I46" s="17">
        <v>1970145</v>
      </c>
      <c r="J46" s="14"/>
      <c r="K46" s="17">
        <v>3</v>
      </c>
      <c r="L46" s="14"/>
      <c r="M46" s="14">
        <v>3220</v>
      </c>
      <c r="N46" s="14"/>
      <c r="O46" s="15" t="s">
        <v>93</v>
      </c>
      <c r="P46" s="14"/>
      <c r="Q46" s="42">
        <v>3639302</v>
      </c>
      <c r="R46" s="14"/>
      <c r="S46" s="16"/>
      <c r="T46" s="14"/>
      <c r="U46" s="16">
        <v>3639302</v>
      </c>
      <c r="V46" s="14"/>
      <c r="W46" s="16"/>
    </row>
    <row r="47" spans="1:23" ht="14.25">
      <c r="A47" s="14" t="s">
        <v>94</v>
      </c>
      <c r="B47" s="14"/>
      <c r="C47" s="15" t="s">
        <v>95</v>
      </c>
      <c r="D47" s="14"/>
      <c r="E47" s="17">
        <f>SUM(E43:E46)</f>
        <v>42332459</v>
      </c>
      <c r="F47" s="14"/>
      <c r="G47" s="17">
        <v>54</v>
      </c>
      <c r="H47" s="14"/>
      <c r="I47" s="17">
        <f>SUM(I43:I46)</f>
        <v>45484457</v>
      </c>
      <c r="J47" s="14"/>
      <c r="K47" s="17">
        <v>54</v>
      </c>
      <c r="L47" s="14"/>
      <c r="M47" s="14">
        <v>3260</v>
      </c>
      <c r="N47" s="14"/>
      <c r="O47" s="15" t="s">
        <v>96</v>
      </c>
      <c r="P47" s="14"/>
      <c r="Q47" s="42">
        <v>4528</v>
      </c>
      <c r="R47" s="14"/>
      <c r="S47" s="16"/>
      <c r="T47" s="14"/>
      <c r="U47" s="16">
        <v>3743</v>
      </c>
      <c r="V47" s="14"/>
      <c r="W47" s="16"/>
    </row>
    <row r="48" spans="1:23" ht="14.25">
      <c r="A48" s="14"/>
      <c r="B48" s="14"/>
      <c r="C48" s="14"/>
      <c r="D48" s="14"/>
      <c r="E48" s="18"/>
      <c r="F48" s="14"/>
      <c r="G48" s="18"/>
      <c r="H48" s="14"/>
      <c r="I48" s="18"/>
      <c r="J48" s="14"/>
      <c r="K48" s="18"/>
      <c r="L48" s="14"/>
      <c r="M48" s="14">
        <v>3280</v>
      </c>
      <c r="N48" s="14"/>
      <c r="O48" s="15" t="s">
        <v>97</v>
      </c>
      <c r="P48" s="14"/>
      <c r="Q48" s="42">
        <v>12840</v>
      </c>
      <c r="R48" s="14"/>
      <c r="S48" s="16"/>
      <c r="T48" s="14"/>
      <c r="U48" s="16">
        <v>12840</v>
      </c>
      <c r="V48" s="14"/>
      <c r="W48" s="16"/>
    </row>
    <row r="49" spans="1:23" ht="14.25">
      <c r="A49" s="14"/>
      <c r="B49" s="14"/>
      <c r="C49" s="14"/>
      <c r="D49" s="14"/>
      <c r="E49" s="18"/>
      <c r="F49" s="14"/>
      <c r="G49" s="18"/>
      <c r="H49" s="14"/>
      <c r="I49" s="18"/>
      <c r="J49" s="14"/>
      <c r="K49" s="18"/>
      <c r="L49" s="14"/>
      <c r="M49" s="14">
        <v>3271</v>
      </c>
      <c r="N49" s="14"/>
      <c r="O49" s="15" t="s">
        <v>202</v>
      </c>
      <c r="P49" s="14"/>
      <c r="Q49" s="42"/>
      <c r="R49" s="14"/>
      <c r="S49" s="16"/>
      <c r="T49" s="14"/>
      <c r="U49" s="16">
        <v>0</v>
      </c>
      <c r="V49" s="14"/>
      <c r="W49" s="16"/>
    </row>
    <row r="50" spans="1:23" ht="14.25">
      <c r="A50" s="14"/>
      <c r="B50" s="14"/>
      <c r="C50" s="15" t="s">
        <v>98</v>
      </c>
      <c r="D50" s="14"/>
      <c r="E50" s="16"/>
      <c r="F50" s="14"/>
      <c r="G50" s="16"/>
      <c r="H50" s="14"/>
      <c r="I50" s="16"/>
      <c r="J50" s="14"/>
      <c r="K50" s="16"/>
      <c r="L50" s="14"/>
      <c r="M50" s="14"/>
      <c r="N50" s="14"/>
      <c r="O50" s="15" t="s">
        <v>99</v>
      </c>
      <c r="P50" s="14"/>
      <c r="R50" s="14"/>
      <c r="S50" s="16"/>
      <c r="T50" s="14"/>
      <c r="U50" s="16"/>
      <c r="V50" s="14"/>
      <c r="W50" s="16"/>
    </row>
    <row r="51" spans="1:23" ht="14.25">
      <c r="A51" s="14">
        <v>1730</v>
      </c>
      <c r="B51" s="14"/>
      <c r="C51" s="15" t="s">
        <v>100</v>
      </c>
      <c r="D51" s="14"/>
      <c r="E51" s="16">
        <v>5794745</v>
      </c>
      <c r="F51" s="14"/>
      <c r="G51" s="16"/>
      <c r="H51" s="14"/>
      <c r="I51" s="16">
        <v>6542455</v>
      </c>
      <c r="J51" s="14"/>
      <c r="K51" s="16">
        <v>8</v>
      </c>
      <c r="L51" s="14"/>
      <c r="M51" s="14">
        <v>3310</v>
      </c>
      <c r="N51" s="14"/>
      <c r="O51" s="15" t="s">
        <v>101</v>
      </c>
      <c r="P51" s="14"/>
      <c r="Q51" s="16">
        <v>15332799</v>
      </c>
      <c r="R51" s="14"/>
      <c r="S51" s="16"/>
      <c r="T51" s="14"/>
      <c r="U51" s="16">
        <v>13943913</v>
      </c>
      <c r="V51" s="14"/>
      <c r="W51" s="16">
        <v>13</v>
      </c>
    </row>
    <row r="52" spans="1:23" ht="14.25">
      <c r="A52" s="14">
        <v>1750</v>
      </c>
      <c r="B52" s="14"/>
      <c r="C52" s="15" t="s">
        <v>102</v>
      </c>
      <c r="D52" s="14"/>
      <c r="E52" s="16">
        <v>42920</v>
      </c>
      <c r="F52" s="14"/>
      <c r="G52" s="16"/>
      <c r="H52" s="14"/>
      <c r="I52" s="16">
        <v>66908</v>
      </c>
      <c r="J52" s="14"/>
      <c r="K52" s="16" t="s">
        <v>28</v>
      </c>
      <c r="L52" s="14"/>
      <c r="M52" s="14">
        <v>3320</v>
      </c>
      <c r="N52" s="14"/>
      <c r="O52" s="15" t="s">
        <v>103</v>
      </c>
      <c r="P52" s="14"/>
      <c r="Q52" s="16">
        <v>821741</v>
      </c>
      <c r="R52" s="14"/>
      <c r="S52" s="16"/>
      <c r="T52" s="14"/>
      <c r="U52" s="16">
        <v>3350000</v>
      </c>
      <c r="V52" s="14"/>
      <c r="W52" s="16">
        <v>4</v>
      </c>
    </row>
    <row r="53" spans="1:23" ht="14.25">
      <c r="A53" s="14">
        <v>1760</v>
      </c>
      <c r="B53" s="14"/>
      <c r="C53" s="15" t="s">
        <v>104</v>
      </c>
      <c r="D53" s="14"/>
      <c r="E53" s="16">
        <v>10514027</v>
      </c>
      <c r="F53" s="14"/>
      <c r="G53" s="16"/>
      <c r="H53" s="14"/>
      <c r="I53" s="16">
        <v>10486395</v>
      </c>
      <c r="J53" s="14"/>
      <c r="K53" s="16">
        <v>11</v>
      </c>
      <c r="L53" s="14"/>
      <c r="M53" s="14">
        <v>3350</v>
      </c>
      <c r="N53" s="14"/>
      <c r="O53" s="15" t="s">
        <v>105</v>
      </c>
      <c r="P53" s="14"/>
      <c r="Q53" s="16">
        <v>19378364</v>
      </c>
      <c r="R53" s="14"/>
      <c r="S53" s="16"/>
      <c r="T53" s="14"/>
      <c r="U53" s="16">
        <v>19774397</v>
      </c>
      <c r="V53" s="14"/>
      <c r="W53" s="16">
        <v>16</v>
      </c>
    </row>
    <row r="54" spans="1:23" ht="14.25">
      <c r="A54" s="14"/>
      <c r="B54" s="14"/>
      <c r="C54" s="15" t="s">
        <v>106</v>
      </c>
      <c r="D54" s="14"/>
      <c r="E54" s="16"/>
      <c r="F54" s="14"/>
      <c r="G54" s="16"/>
      <c r="H54" s="14"/>
      <c r="I54" s="16"/>
      <c r="J54" s="14"/>
      <c r="K54" s="16"/>
      <c r="L54" s="14"/>
      <c r="M54" s="14"/>
      <c r="N54" s="14"/>
      <c r="O54" s="15" t="s">
        <v>107</v>
      </c>
      <c r="P54" s="14"/>
      <c r="Q54" s="16"/>
      <c r="R54" s="14"/>
      <c r="S54" s="16"/>
      <c r="T54" s="14"/>
      <c r="U54" s="16"/>
      <c r="V54" s="14"/>
      <c r="W54" s="16"/>
    </row>
    <row r="55" spans="1:23" ht="14.25">
      <c r="A55" s="14">
        <v>1786</v>
      </c>
      <c r="B55" s="14"/>
      <c r="C55" s="15" t="s">
        <v>108</v>
      </c>
      <c r="D55" s="14"/>
      <c r="E55" s="16">
        <v>2293282</v>
      </c>
      <c r="F55" s="14"/>
      <c r="G55" s="16"/>
      <c r="H55" s="14"/>
      <c r="I55" s="16">
        <v>2468064</v>
      </c>
      <c r="J55" s="14"/>
      <c r="K55" s="16">
        <v>3</v>
      </c>
      <c r="L55" s="14"/>
      <c r="M55" s="14">
        <v>3420</v>
      </c>
      <c r="N55" s="14"/>
      <c r="O55" s="15" t="s">
        <v>109</v>
      </c>
      <c r="P55" s="14"/>
      <c r="Q55" s="16">
        <v>-11681</v>
      </c>
      <c r="R55" s="14"/>
      <c r="S55" s="16"/>
      <c r="T55" s="14"/>
      <c r="U55" s="16">
        <v>7874</v>
      </c>
      <c r="V55" s="14"/>
      <c r="W55" s="16" t="s">
        <v>28</v>
      </c>
    </row>
    <row r="56" spans="1:23" ht="14.25">
      <c r="A56" s="14">
        <v>1787</v>
      </c>
      <c r="B56" s="14"/>
      <c r="C56" s="15" t="s">
        <v>110</v>
      </c>
      <c r="D56" s="14"/>
      <c r="E56" s="16">
        <v>1394054</v>
      </c>
      <c r="F56" s="14"/>
      <c r="G56" s="16"/>
      <c r="H56" s="14"/>
      <c r="I56" s="16">
        <v>1382000</v>
      </c>
      <c r="J56" s="14"/>
      <c r="K56" s="16">
        <v>2</v>
      </c>
      <c r="L56" s="14"/>
      <c r="M56" s="14">
        <v>3430</v>
      </c>
      <c r="N56" s="14"/>
      <c r="O56" s="15" t="s">
        <v>111</v>
      </c>
      <c r="P56" s="14"/>
      <c r="Q56" s="16">
        <v>-10695</v>
      </c>
      <c r="R56" s="14"/>
      <c r="S56" s="16"/>
      <c r="T56" s="14"/>
      <c r="U56" s="16">
        <v>-3797</v>
      </c>
      <c r="V56" s="14"/>
      <c r="W56" s="16" t="s">
        <v>28</v>
      </c>
    </row>
    <row r="57" spans="1:23" ht="14.25">
      <c r="A57" s="14">
        <v>1788</v>
      </c>
      <c r="B57" s="14"/>
      <c r="C57" s="15" t="s">
        <v>106</v>
      </c>
      <c r="D57" s="14"/>
      <c r="E57" s="17">
        <v>74972</v>
      </c>
      <c r="F57" s="14"/>
      <c r="G57" s="17"/>
      <c r="H57" s="14"/>
      <c r="I57" s="17">
        <v>34159</v>
      </c>
      <c r="J57" s="14"/>
      <c r="K57" s="17" t="s">
        <v>28</v>
      </c>
      <c r="L57" s="14"/>
      <c r="M57" s="14">
        <v>3450</v>
      </c>
      <c r="N57" s="14"/>
      <c r="O57" s="15" t="s">
        <v>112</v>
      </c>
      <c r="P57" s="14"/>
      <c r="Q57" s="16">
        <v>93048</v>
      </c>
      <c r="R57" s="14"/>
      <c r="S57" s="16"/>
      <c r="T57" s="14"/>
      <c r="U57" s="16">
        <v>57239</v>
      </c>
      <c r="V57" s="14"/>
      <c r="W57" s="16" t="s">
        <v>28</v>
      </c>
    </row>
    <row r="58" spans="1:23" ht="14.25">
      <c r="A58" s="14">
        <v>1780</v>
      </c>
      <c r="B58" s="14"/>
      <c r="C58" s="15" t="s">
        <v>113</v>
      </c>
      <c r="D58" s="14"/>
      <c r="E58" s="17">
        <f>SUM(E55:E57)</f>
        <v>3762308</v>
      </c>
      <c r="F58" s="14"/>
      <c r="G58" s="17">
        <v>4</v>
      </c>
      <c r="H58" s="14"/>
      <c r="I58" s="17">
        <f>SUM(I55:I57)</f>
        <v>3884223</v>
      </c>
      <c r="J58" s="14"/>
      <c r="K58" s="17">
        <v>5</v>
      </c>
      <c r="L58" s="14"/>
      <c r="M58" s="14">
        <v>3510</v>
      </c>
      <c r="N58" s="14"/>
      <c r="O58" s="15" t="s">
        <v>114</v>
      </c>
      <c r="P58" s="14"/>
      <c r="Q58" s="16">
        <v>-31889100</v>
      </c>
      <c r="R58" s="14"/>
      <c r="S58" s="16"/>
      <c r="T58" s="14"/>
      <c r="U58" s="16">
        <v>-31889100</v>
      </c>
      <c r="V58" s="14"/>
      <c r="W58" s="16">
        <v>-35</v>
      </c>
    </row>
    <row r="59" spans="1:23" ht="14.25">
      <c r="A59" s="14" t="s">
        <v>115</v>
      </c>
      <c r="B59" s="14"/>
      <c r="C59" s="15" t="s">
        <v>116</v>
      </c>
      <c r="D59" s="14"/>
      <c r="E59" s="17">
        <f>SUM(E51:E53,E58)</f>
        <v>20114000</v>
      </c>
      <c r="F59" s="14"/>
      <c r="G59" s="17">
        <v>24</v>
      </c>
      <c r="H59" s="14"/>
      <c r="I59" s="17">
        <f>SUM(I51:I53,I58)</f>
        <v>20979981</v>
      </c>
      <c r="J59" s="14"/>
      <c r="K59" s="17">
        <v>24</v>
      </c>
      <c r="L59" s="14"/>
      <c r="M59" s="14"/>
      <c r="N59" s="14"/>
      <c r="O59" s="14"/>
      <c r="P59" s="14"/>
      <c r="Q59" s="16"/>
      <c r="R59" s="14"/>
      <c r="S59" s="16"/>
      <c r="T59" s="14"/>
      <c r="U59" s="16"/>
      <c r="V59" s="14"/>
      <c r="W59" s="16">
        <v>53</v>
      </c>
    </row>
    <row r="60" spans="1:23" ht="14.25">
      <c r="A60" s="14"/>
      <c r="B60" s="14"/>
      <c r="C60" s="14"/>
      <c r="D60" s="14"/>
      <c r="E60" s="18"/>
      <c r="F60" s="14"/>
      <c r="G60" s="18"/>
      <c r="H60" s="14"/>
      <c r="I60" s="18"/>
      <c r="J60" s="14"/>
      <c r="K60" s="18"/>
      <c r="L60" s="14"/>
      <c r="M60" s="14">
        <v>3610</v>
      </c>
      <c r="N60" s="14"/>
      <c r="O60" s="15" t="s">
        <v>117</v>
      </c>
      <c r="P60" s="14"/>
      <c r="Q60" s="17">
        <v>32115</v>
      </c>
      <c r="R60" s="14"/>
      <c r="S60" s="17"/>
      <c r="T60" s="14"/>
      <c r="U60" s="17">
        <v>9566</v>
      </c>
      <c r="V60" s="14"/>
      <c r="W60" s="17" t="s">
        <v>28</v>
      </c>
    </row>
    <row r="61" spans="1:23" ht="14.25">
      <c r="A61" s="14"/>
      <c r="B61" s="14"/>
      <c r="C61" s="15" t="s">
        <v>118</v>
      </c>
      <c r="D61" s="14"/>
      <c r="E61" s="16"/>
      <c r="F61" s="14"/>
      <c r="G61" s="16"/>
      <c r="H61" s="14"/>
      <c r="I61" s="16"/>
      <c r="J61" s="14"/>
      <c r="K61" s="16"/>
      <c r="L61" s="14"/>
      <c r="M61" s="14" t="s">
        <v>119</v>
      </c>
      <c r="N61" s="14"/>
      <c r="O61" s="15" t="s">
        <v>120</v>
      </c>
      <c r="P61" s="14"/>
      <c r="Q61" s="17">
        <f>SUM(Q43:Q60)</f>
        <v>54188334</v>
      </c>
      <c r="R61" s="14"/>
      <c r="S61" s="17">
        <v>56</v>
      </c>
      <c r="T61" s="14"/>
      <c r="U61" s="17">
        <f>SUM(U43:U60)</f>
        <v>55691050</v>
      </c>
      <c r="V61" s="14"/>
      <c r="W61" s="17">
        <v>53</v>
      </c>
    </row>
    <row r="62" spans="1:23" ht="14.25">
      <c r="A62" s="14">
        <v>1800</v>
      </c>
      <c r="B62" s="14"/>
      <c r="C62" s="15" t="s">
        <v>121</v>
      </c>
      <c r="D62" s="14"/>
      <c r="E62" s="16">
        <v>298948</v>
      </c>
      <c r="F62" s="14"/>
      <c r="G62" s="16"/>
      <c r="H62" s="14"/>
      <c r="I62" s="16">
        <v>437678</v>
      </c>
      <c r="J62" s="14"/>
      <c r="K62" s="16">
        <v>1</v>
      </c>
      <c r="L62" s="14"/>
      <c r="M62" s="14"/>
      <c r="N62" s="14"/>
      <c r="O62" s="14"/>
      <c r="P62" s="14"/>
      <c r="Q62" s="16"/>
      <c r="R62" s="14"/>
      <c r="S62" s="16"/>
      <c r="T62" s="14"/>
      <c r="U62" s="16"/>
      <c r="V62" s="14"/>
      <c r="W62" s="16"/>
    </row>
    <row r="63" spans="1:23" ht="14.25">
      <c r="A63" s="14">
        <v>1810</v>
      </c>
      <c r="B63" s="14"/>
      <c r="C63" s="15" t="s">
        <v>122</v>
      </c>
      <c r="D63" s="14"/>
      <c r="E63" s="16">
        <v>153608</v>
      </c>
      <c r="F63" s="14"/>
      <c r="G63" s="16"/>
      <c r="H63" s="14"/>
      <c r="I63" s="16">
        <v>311244</v>
      </c>
      <c r="J63" s="14"/>
      <c r="K63" s="16" t="s">
        <v>28</v>
      </c>
      <c r="L63" s="14"/>
      <c r="M63" s="14"/>
      <c r="N63" s="14"/>
      <c r="O63" s="14"/>
      <c r="P63" s="14"/>
      <c r="Q63" s="16"/>
      <c r="R63" s="14"/>
      <c r="S63" s="16"/>
      <c r="T63" s="14"/>
      <c r="U63" s="16"/>
      <c r="V63" s="14"/>
      <c r="W63" s="16"/>
    </row>
    <row r="64" spans="1:23" ht="14.25">
      <c r="A64" s="14">
        <v>1820</v>
      </c>
      <c r="B64" s="14"/>
      <c r="C64" s="15" t="s">
        <v>123</v>
      </c>
      <c r="D64" s="14"/>
      <c r="E64" s="16">
        <v>404449</v>
      </c>
      <c r="F64" s="14"/>
      <c r="G64" s="16"/>
      <c r="H64" s="14"/>
      <c r="I64" s="16">
        <v>399457</v>
      </c>
      <c r="J64" s="14"/>
      <c r="K64" s="16">
        <v>1</v>
      </c>
      <c r="L64" s="14"/>
      <c r="M64" s="14"/>
      <c r="N64" s="14"/>
      <c r="O64" s="14"/>
      <c r="P64" s="14"/>
      <c r="Q64" s="16"/>
      <c r="R64" s="14"/>
      <c r="S64" s="16"/>
      <c r="T64" s="14"/>
      <c r="U64" s="16"/>
      <c r="V64" s="14"/>
      <c r="W64" s="16"/>
    </row>
    <row r="65" spans="1:23" ht="14.25">
      <c r="A65" s="14">
        <v>1830</v>
      </c>
      <c r="B65" s="14"/>
      <c r="C65" s="15" t="s">
        <v>124</v>
      </c>
      <c r="D65" s="14"/>
      <c r="E65" s="16">
        <v>533522</v>
      </c>
      <c r="F65" s="14"/>
      <c r="G65" s="16"/>
      <c r="H65" s="14"/>
      <c r="I65" s="16">
        <v>403754</v>
      </c>
      <c r="J65" s="14"/>
      <c r="K65" s="16" t="s">
        <v>28</v>
      </c>
      <c r="L65" s="14"/>
      <c r="M65" s="14"/>
      <c r="N65" s="14"/>
      <c r="O65" s="14"/>
      <c r="P65" s="14"/>
      <c r="Q65" s="16"/>
      <c r="R65" s="14"/>
      <c r="S65" s="16"/>
      <c r="T65" s="14"/>
      <c r="U65" s="16"/>
      <c r="V65" s="14"/>
      <c r="W65" s="16"/>
    </row>
    <row r="66" spans="1:23" ht="14.25">
      <c r="A66" s="14">
        <v>1860</v>
      </c>
      <c r="B66" s="14"/>
      <c r="C66" s="15" t="s">
        <v>125</v>
      </c>
      <c r="D66" s="14"/>
      <c r="E66" s="16">
        <v>1053689</v>
      </c>
      <c r="F66" s="14"/>
      <c r="G66" s="16"/>
      <c r="H66" s="14"/>
      <c r="I66" s="16">
        <v>1566452</v>
      </c>
      <c r="J66" s="14"/>
      <c r="K66" s="16">
        <v>3</v>
      </c>
      <c r="L66" s="14"/>
      <c r="M66" s="14"/>
      <c r="N66" s="14"/>
      <c r="O66" s="14"/>
      <c r="P66" s="14"/>
      <c r="Q66" s="16"/>
      <c r="R66" s="14"/>
      <c r="S66" s="16"/>
      <c r="T66" s="14"/>
      <c r="U66" s="16"/>
      <c r="V66" s="14"/>
      <c r="W66" s="16"/>
    </row>
    <row r="67" spans="1:23" ht="14.25">
      <c r="A67" s="14">
        <v>1888</v>
      </c>
      <c r="B67" s="14"/>
      <c r="C67" s="15" t="s">
        <v>126</v>
      </c>
      <c r="D67" s="14"/>
      <c r="E67" s="17">
        <v>701625</v>
      </c>
      <c r="F67" s="14"/>
      <c r="G67" s="17"/>
      <c r="H67" s="14"/>
      <c r="I67" s="17">
        <v>148747</v>
      </c>
      <c r="J67" s="14"/>
      <c r="K67" s="17" t="s">
        <v>28</v>
      </c>
      <c r="L67" s="14"/>
      <c r="M67" s="14"/>
      <c r="N67" s="14"/>
      <c r="O67" s="14"/>
      <c r="P67" s="14"/>
      <c r="Q67" s="16"/>
      <c r="R67" s="14"/>
      <c r="S67" s="16"/>
      <c r="T67" s="14"/>
      <c r="U67" s="16"/>
      <c r="V67" s="14"/>
      <c r="W67" s="16"/>
    </row>
    <row r="68" spans="1:23" ht="14.25">
      <c r="A68" s="14" t="s">
        <v>127</v>
      </c>
      <c r="B68" s="14"/>
      <c r="C68" s="15" t="s">
        <v>128</v>
      </c>
      <c r="D68" s="14"/>
      <c r="E68" s="45">
        <f>SUM(E62:E67)</f>
        <v>3145841</v>
      </c>
      <c r="F68" s="14"/>
      <c r="G68" s="17">
        <v>4</v>
      </c>
      <c r="H68" s="14"/>
      <c r="I68" s="17">
        <f>SUM(I62:I67)</f>
        <v>3267332</v>
      </c>
      <c r="J68" s="14"/>
      <c r="K68" s="17">
        <v>5</v>
      </c>
      <c r="L68" s="14"/>
      <c r="M68" s="14"/>
      <c r="N68" s="14"/>
      <c r="O68" s="14"/>
      <c r="P68" s="14"/>
      <c r="Q68" s="16"/>
      <c r="R68" s="14"/>
      <c r="S68" s="16"/>
      <c r="T68" s="14"/>
      <c r="U68" s="16"/>
      <c r="V68" s="14"/>
      <c r="W68" s="16"/>
    </row>
    <row r="69" spans="1:23" ht="13.5">
      <c r="A69" s="412" t="s">
        <v>129</v>
      </c>
      <c r="B69" s="412"/>
      <c r="C69" s="14"/>
      <c r="D69" s="412"/>
      <c r="E69" s="417">
        <f>SUM(E24,E33,E47,E59,E68)</f>
        <v>84438567</v>
      </c>
      <c r="F69" s="412"/>
      <c r="G69" s="417">
        <v>100</v>
      </c>
      <c r="H69" s="412"/>
      <c r="I69" s="417">
        <f>SUM(I24,I33,I47,I59,I68)</f>
        <v>84426352</v>
      </c>
      <c r="J69" s="412"/>
      <c r="K69" s="417">
        <v>100</v>
      </c>
      <c r="L69" s="412"/>
      <c r="M69" s="412"/>
      <c r="N69" s="412"/>
      <c r="O69" s="414" t="s">
        <v>131</v>
      </c>
      <c r="P69" s="412"/>
      <c r="Q69" s="417">
        <f>SUM(Q38,Q61)</f>
        <v>84438567</v>
      </c>
      <c r="R69" s="412"/>
      <c r="S69" s="417">
        <v>100</v>
      </c>
      <c r="T69" s="412"/>
      <c r="U69" s="417">
        <f>SUM(U38,U61)</f>
        <v>84426352</v>
      </c>
      <c r="V69" s="412"/>
      <c r="W69" s="417">
        <v>100</v>
      </c>
    </row>
    <row r="70" spans="1:23" ht="14.25">
      <c r="A70" s="412"/>
      <c r="B70" s="412"/>
      <c r="C70" s="15" t="s">
        <v>130</v>
      </c>
      <c r="D70" s="412"/>
      <c r="E70" s="417"/>
      <c r="F70" s="412"/>
      <c r="G70" s="417"/>
      <c r="H70" s="412"/>
      <c r="I70" s="417"/>
      <c r="J70" s="412"/>
      <c r="K70" s="417"/>
      <c r="L70" s="412"/>
      <c r="M70" s="412"/>
      <c r="N70" s="412"/>
      <c r="O70" s="414"/>
      <c r="P70" s="412"/>
      <c r="Q70" s="417"/>
      <c r="R70" s="412"/>
      <c r="S70" s="417"/>
      <c r="T70" s="412"/>
      <c r="U70" s="417"/>
      <c r="V70" s="412"/>
      <c r="W70" s="417"/>
    </row>
    <row r="71" ht="13.5">
      <c r="A71" s="19"/>
    </row>
    <row r="72" ht="14.25" hidden="1" outlineLevel="1">
      <c r="A72" s="20" t="s">
        <v>132</v>
      </c>
    </row>
    <row r="73" ht="14.25" hidden="1" outlineLevel="1">
      <c r="A73" s="20" t="s">
        <v>133</v>
      </c>
    </row>
    <row r="74" spans="1:3" ht="14.25" hidden="1" outlineLevel="1">
      <c r="A74" s="21" t="s">
        <v>134</v>
      </c>
      <c r="B74" s="21" t="s">
        <v>135</v>
      </c>
      <c r="C74" s="21" t="s">
        <v>136</v>
      </c>
    </row>
    <row r="75" ht="12.75" hidden="1" outlineLevel="1"/>
    <row r="76" ht="12.75" hidden="1" outlineLevel="1"/>
    <row r="77" ht="12.75" hidden="1" outlineLevel="1"/>
    <row r="78" ht="12.75" hidden="1" outlineLevel="1"/>
    <row r="79" ht="12.75" hidden="1" outlineLevel="1"/>
    <row r="80" ht="12.75" collapsed="1"/>
  </sheetData>
  <sheetProtection/>
  <mergeCells count="26">
    <mergeCell ref="V69:V70"/>
    <mergeCell ref="W69:W70"/>
    <mergeCell ref="R69:R70"/>
    <mergeCell ref="S69:S70"/>
    <mergeCell ref="T69:T70"/>
    <mergeCell ref="U69:U70"/>
    <mergeCell ref="A69:A70"/>
    <mergeCell ref="B69:B70"/>
    <mergeCell ref="D69:D70"/>
    <mergeCell ref="E69:E70"/>
    <mergeCell ref="N69:N70"/>
    <mergeCell ref="O69:O70"/>
    <mergeCell ref="J69:J70"/>
    <mergeCell ref="K69:K70"/>
    <mergeCell ref="L69:L70"/>
    <mergeCell ref="M69:M70"/>
    <mergeCell ref="E8:G8"/>
    <mergeCell ref="I8:K8"/>
    <mergeCell ref="Q8:S8"/>
    <mergeCell ref="U8:W8"/>
    <mergeCell ref="F69:F70"/>
    <mergeCell ref="G69:G70"/>
    <mergeCell ref="H69:H70"/>
    <mergeCell ref="I69:I70"/>
    <mergeCell ref="P69:P70"/>
    <mergeCell ref="Q69:Q70"/>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T564"/>
  <sheetViews>
    <sheetView showGridLines="0" tabSelected="1" view="pageBreakPreview" zoomScale="90" zoomScaleNormal="75" zoomScaleSheetLayoutView="90" zoomScalePageLayoutView="0" workbookViewId="0" topLeftCell="A1">
      <pane xSplit="2" ySplit="4" topLeftCell="T5" activePane="bottomRight" state="frozen"/>
      <selection pane="topLeft" activeCell="A1" sqref="A1"/>
      <selection pane="topRight" activeCell="C1" sqref="C1"/>
      <selection pane="bottomLeft" activeCell="A5" sqref="A5"/>
      <selection pane="bottomRight" activeCell="AB135" sqref="AB135"/>
    </sheetView>
  </sheetViews>
  <sheetFormatPr defaultColWidth="9.00390625" defaultRowHeight="15.75" outlineLevelRow="1" outlineLevelCol="1"/>
  <cols>
    <col min="1" max="1" width="54.625" style="78" customWidth="1"/>
    <col min="2" max="2" width="0.74609375" style="77" hidden="1" customWidth="1" outlineLevel="1"/>
    <col min="3" max="6" width="12.75390625" style="77" hidden="1" customWidth="1" outlineLevel="1"/>
    <col min="7" max="7" width="12.50390625" style="77" hidden="1" customWidth="1" outlineLevel="1"/>
    <col min="8" max="8" width="1.25" style="80" hidden="1" customWidth="1" outlineLevel="1" collapsed="1"/>
    <col min="9" max="11" width="12.75390625" style="77" hidden="1" customWidth="1" outlineLevel="1"/>
    <col min="12" max="12" width="13.50390625" style="77" hidden="1" customWidth="1" outlineLevel="1"/>
    <col min="13" max="13" width="12.75390625" style="77" hidden="1" customWidth="1" outlineLevel="1"/>
    <col min="14" max="14" width="1.25" style="78" hidden="1" customWidth="1" outlineLevel="1" collapsed="1"/>
    <col min="15" max="15" width="12.75390625" style="78" hidden="1" customWidth="1" outlineLevel="1"/>
    <col min="16" max="19" width="13.375" style="78" hidden="1" customWidth="1" outlineLevel="1"/>
    <col min="20" max="20" width="1.625" style="78" customWidth="1" collapsed="1"/>
    <col min="21" max="21" width="12.75390625" style="78" customWidth="1"/>
    <col min="22" max="24" width="13.375" style="78" customWidth="1"/>
    <col min="25" max="25" width="12.50390625" style="78" bestFit="1" customWidth="1"/>
    <col min="26" max="26" width="1.625" style="78" customWidth="1"/>
    <col min="27" max="27" width="12.75390625" style="78" customWidth="1"/>
    <col min="28" max="30" width="13.375" style="78" customWidth="1"/>
    <col min="31" max="31" width="12.50390625" style="78" bestFit="1" customWidth="1"/>
    <col min="32" max="32" width="12.375" style="78" customWidth="1"/>
    <col min="33" max="33" width="12.25390625" style="78" bestFit="1" customWidth="1"/>
    <col min="34" max="34" width="11.375" style="78" bestFit="1" customWidth="1"/>
    <col min="35" max="35" width="13.375" style="78" bestFit="1" customWidth="1"/>
    <col min="36" max="36" width="11.375" style="78" bestFit="1" customWidth="1"/>
    <col min="37" max="16384" width="9.00390625" style="78" customWidth="1"/>
  </cols>
  <sheetData>
    <row r="1" spans="1:13" s="219" customFormat="1" ht="21.75" customHeight="1" hidden="1" outlineLevel="1">
      <c r="A1" s="216" t="s">
        <v>224</v>
      </c>
      <c r="B1" s="217"/>
      <c r="C1" s="217"/>
      <c r="D1" s="217"/>
      <c r="E1" s="217"/>
      <c r="F1" s="217"/>
      <c r="G1" s="217"/>
      <c r="H1" s="218"/>
      <c r="I1" s="217"/>
      <c r="J1" s="217"/>
      <c r="K1" s="217"/>
      <c r="L1" s="217"/>
      <c r="M1" s="217"/>
    </row>
    <row r="2" spans="1:13" s="219" customFormat="1" ht="21.75" customHeight="1" hidden="1" outlineLevel="1">
      <c r="A2" s="216" t="s">
        <v>225</v>
      </c>
      <c r="B2" s="217"/>
      <c r="C2" s="217"/>
      <c r="D2" s="217"/>
      <c r="E2" s="217"/>
      <c r="F2" s="217"/>
      <c r="G2" s="217"/>
      <c r="H2" s="218"/>
      <c r="I2" s="217"/>
      <c r="J2" s="217"/>
      <c r="K2" s="217"/>
      <c r="L2" s="217"/>
      <c r="M2" s="217"/>
    </row>
    <row r="3" spans="1:13" s="223" customFormat="1" ht="27" customHeight="1" hidden="1" outlineLevel="1">
      <c r="A3" s="220"/>
      <c r="B3" s="221"/>
      <c r="C3" s="221"/>
      <c r="D3" s="221"/>
      <c r="E3" s="221"/>
      <c r="F3" s="221"/>
      <c r="G3" s="221"/>
      <c r="H3" s="222"/>
      <c r="I3" s="221"/>
      <c r="J3" s="221"/>
      <c r="K3" s="221"/>
      <c r="L3" s="221"/>
      <c r="M3" s="221"/>
    </row>
    <row r="4" spans="1:31" ht="24" customHeight="1" collapsed="1">
      <c r="A4" s="1" t="s">
        <v>226</v>
      </c>
      <c r="B4" s="2"/>
      <c r="C4" s="403">
        <v>2012</v>
      </c>
      <c r="D4" s="407"/>
      <c r="E4" s="407"/>
      <c r="F4" s="407"/>
      <c r="G4" s="408"/>
      <c r="H4" s="79"/>
      <c r="I4" s="403">
        <v>2013</v>
      </c>
      <c r="J4" s="404"/>
      <c r="K4" s="404"/>
      <c r="L4" s="404"/>
      <c r="M4" s="405"/>
      <c r="O4" s="403">
        <v>2014</v>
      </c>
      <c r="P4" s="404"/>
      <c r="Q4" s="404"/>
      <c r="R4" s="404"/>
      <c r="S4" s="405"/>
      <c r="U4" s="403">
        <v>2016</v>
      </c>
      <c r="V4" s="404"/>
      <c r="W4" s="404"/>
      <c r="X4" s="404"/>
      <c r="Y4" s="405"/>
      <c r="AA4" s="403">
        <v>2017</v>
      </c>
      <c r="AB4" s="404"/>
      <c r="AC4" s="404"/>
      <c r="AD4" s="404"/>
      <c r="AE4" s="405"/>
    </row>
    <row r="5" spans="1:31" ht="15.75">
      <c r="A5" s="224" t="s">
        <v>227</v>
      </c>
      <c r="C5" s="78"/>
      <c r="D5" s="78"/>
      <c r="I5" s="78"/>
      <c r="J5" s="78"/>
      <c r="Q5" s="77"/>
      <c r="R5" s="77"/>
      <c r="S5" s="77"/>
      <c r="W5" s="77"/>
      <c r="X5" s="77"/>
      <c r="Y5" s="77"/>
      <c r="AC5" s="77"/>
      <c r="AD5" s="77"/>
      <c r="AE5" s="77"/>
    </row>
    <row r="6" spans="1:31" ht="15.75">
      <c r="A6" s="224"/>
      <c r="B6" s="225"/>
      <c r="C6" s="226" t="s">
        <v>10</v>
      </c>
      <c r="D6" s="226" t="s">
        <v>11</v>
      </c>
      <c r="E6" s="226" t="s">
        <v>12</v>
      </c>
      <c r="F6" s="226" t="s">
        <v>13</v>
      </c>
      <c r="G6" s="226" t="s">
        <v>293</v>
      </c>
      <c r="H6" s="227"/>
      <c r="I6" s="226" t="s">
        <v>10</v>
      </c>
      <c r="J6" s="226" t="s">
        <v>11</v>
      </c>
      <c r="K6" s="226" t="s">
        <v>12</v>
      </c>
      <c r="L6" s="226" t="s">
        <v>13</v>
      </c>
      <c r="M6" s="226" t="s">
        <v>293</v>
      </c>
      <c r="O6" s="226" t="s">
        <v>10</v>
      </c>
      <c r="P6" s="226" t="s">
        <v>11</v>
      </c>
      <c r="Q6" s="226" t="s">
        <v>12</v>
      </c>
      <c r="R6" s="226" t="s">
        <v>13</v>
      </c>
      <c r="S6" s="226" t="s">
        <v>293</v>
      </c>
      <c r="U6" s="226" t="s">
        <v>10</v>
      </c>
      <c r="V6" s="226" t="s">
        <v>11</v>
      </c>
      <c r="W6" s="226" t="s">
        <v>12</v>
      </c>
      <c r="X6" s="226" t="s">
        <v>13</v>
      </c>
      <c r="Y6" s="226" t="s">
        <v>293</v>
      </c>
      <c r="AA6" s="226" t="s">
        <v>10</v>
      </c>
      <c r="AB6" s="226" t="s">
        <v>11</v>
      </c>
      <c r="AC6" s="226" t="s">
        <v>12</v>
      </c>
      <c r="AD6" s="226" t="s">
        <v>13</v>
      </c>
      <c r="AE6" s="226" t="s">
        <v>293</v>
      </c>
    </row>
    <row r="7" spans="1:36" s="228" customFormat="1" ht="18.75" customHeight="1">
      <c r="A7" s="228" t="s">
        <v>228</v>
      </c>
      <c r="B7" s="80"/>
      <c r="C7" s="213">
        <v>24759775</v>
      </c>
      <c r="D7" s="213">
        <v>23905288</v>
      </c>
      <c r="E7" s="215">
        <v>24686167</v>
      </c>
      <c r="F7" s="215">
        <v>26389026</v>
      </c>
      <c r="G7" s="213">
        <f>SUM(C7:F7)</f>
        <v>99740256</v>
      </c>
      <c r="H7" s="213"/>
      <c r="I7" s="213">
        <v>26356655</v>
      </c>
      <c r="J7" s="213">
        <v>26559039</v>
      </c>
      <c r="K7" s="215">
        <v>27077596</v>
      </c>
      <c r="L7" s="215">
        <v>28414641</v>
      </c>
      <c r="M7" s="213">
        <f>SUM(I7:L7)</f>
        <v>108407931</v>
      </c>
      <c r="O7" s="213">
        <v>27726474</v>
      </c>
      <c r="P7" s="213">
        <v>26936239</v>
      </c>
      <c r="Q7" s="337">
        <v>27767615</v>
      </c>
      <c r="R7" s="215">
        <v>30193551</v>
      </c>
      <c r="S7" s="213">
        <f>SUM(O7:R7)</f>
        <v>112623879</v>
      </c>
      <c r="U7" s="213">
        <v>29198897</v>
      </c>
      <c r="V7" s="213">
        <v>28442029</v>
      </c>
      <c r="W7" s="213">
        <v>28448522</v>
      </c>
      <c r="X7" s="215">
        <v>30558050</v>
      </c>
      <c r="Y7" s="213">
        <f>SUM(U7:X7)</f>
        <v>116647498</v>
      </c>
      <c r="AA7" s="213">
        <v>28840648</v>
      </c>
      <c r="AB7" s="213"/>
      <c r="AC7" s="213"/>
      <c r="AD7" s="215"/>
      <c r="AE7" s="213">
        <f>SUM(AA7:AD7)</f>
        <v>28840648</v>
      </c>
      <c r="AG7" s="213"/>
      <c r="AI7" s="387"/>
      <c r="AJ7" s="213"/>
    </row>
    <row r="8" spans="1:36" s="228" customFormat="1" ht="18.75" customHeight="1">
      <c r="A8" s="228" t="s">
        <v>229</v>
      </c>
      <c r="B8" s="80"/>
      <c r="C8" s="229">
        <v>-15360917</v>
      </c>
      <c r="D8" s="229">
        <v>-14492864</v>
      </c>
      <c r="E8" s="229">
        <v>-15112646</v>
      </c>
      <c r="F8" s="229">
        <v>-16659217</v>
      </c>
      <c r="G8" s="229">
        <f>SUM(C8:F8)</f>
        <v>-61625644</v>
      </c>
      <c r="H8" s="213"/>
      <c r="I8" s="229">
        <v>-16801955</v>
      </c>
      <c r="J8" s="229">
        <v>-16748588</v>
      </c>
      <c r="K8" s="230">
        <v>-17197706</v>
      </c>
      <c r="L8" s="229">
        <v>-18822771</v>
      </c>
      <c r="M8" s="229">
        <f>SUM(I8:L8)</f>
        <v>-69571020</v>
      </c>
      <c r="O8" s="229">
        <v>-17990379</v>
      </c>
      <c r="P8" s="229">
        <v>-17332345</v>
      </c>
      <c r="Q8" s="371">
        <f>-18319096+173</f>
        <v>-18318923</v>
      </c>
      <c r="R8" s="371">
        <f>-21456070+175</f>
        <v>-21455895</v>
      </c>
      <c r="S8" s="229">
        <f>SUM(O8:R8)</f>
        <v>-75097542</v>
      </c>
      <c r="U8" s="229">
        <v>-19681718</v>
      </c>
      <c r="V8" s="229">
        <v>-18806554</v>
      </c>
      <c r="W8" s="229">
        <v>-19027879</v>
      </c>
      <c r="X8" s="229">
        <v>-21274367</v>
      </c>
      <c r="Y8" s="229">
        <f>SUM(U8:X8)</f>
        <v>-78790518</v>
      </c>
      <c r="AA8" s="229">
        <v>-19635839</v>
      </c>
      <c r="AB8" s="229"/>
      <c r="AC8" s="229"/>
      <c r="AD8" s="229"/>
      <c r="AE8" s="229">
        <f>SUM(AA8:AD8)</f>
        <v>-19635839</v>
      </c>
      <c r="AG8" s="213"/>
      <c r="AI8" s="387"/>
      <c r="AJ8" s="213"/>
    </row>
    <row r="9" spans="1:36" s="228" customFormat="1" ht="18.75" customHeight="1">
      <c r="A9" s="228" t="s">
        <v>230</v>
      </c>
      <c r="B9" s="80"/>
      <c r="C9" s="231">
        <f>SUM(C7:C8)</f>
        <v>9398858</v>
      </c>
      <c r="D9" s="231">
        <f>SUM(D7:D8)</f>
        <v>9412424</v>
      </c>
      <c r="E9" s="232">
        <f>SUM(E7:E8)</f>
        <v>9573521</v>
      </c>
      <c r="F9" s="232">
        <f>SUM(F7:F8)</f>
        <v>9729809</v>
      </c>
      <c r="G9" s="231">
        <f>SUM(G7:G8)</f>
        <v>38114612</v>
      </c>
      <c r="H9" s="231"/>
      <c r="I9" s="231">
        <f>SUM(I7:I8)</f>
        <v>9554700</v>
      </c>
      <c r="J9" s="231">
        <f>SUM(J7:J8)</f>
        <v>9810451</v>
      </c>
      <c r="K9" s="233">
        <f>SUM(K7:K8)</f>
        <v>9879890</v>
      </c>
      <c r="L9" s="232">
        <f>SUM(L7:L8)</f>
        <v>9591870</v>
      </c>
      <c r="M9" s="231">
        <f>SUM(M7:M8)</f>
        <v>38836911</v>
      </c>
      <c r="O9" s="231">
        <f>SUM(O7:O8)</f>
        <v>9736095</v>
      </c>
      <c r="P9" s="232">
        <f>SUM(P7:P8)</f>
        <v>9603894</v>
      </c>
      <c r="Q9" s="338">
        <f>SUM(Q7:Q8)</f>
        <v>9448692</v>
      </c>
      <c r="R9" s="232">
        <f>SUM(R7:R8)</f>
        <v>8737656</v>
      </c>
      <c r="S9" s="231">
        <f>SUM(S7:S8)</f>
        <v>37526337</v>
      </c>
      <c r="U9" s="231">
        <f>SUM(U7:U8)</f>
        <v>9517179</v>
      </c>
      <c r="V9" s="232">
        <f>SUM(V7:V8)</f>
        <v>9635475</v>
      </c>
      <c r="W9" s="232">
        <f>SUM(W7:W8)</f>
        <v>9420643</v>
      </c>
      <c r="X9" s="232">
        <f>SUM(X7:X8)</f>
        <v>9283683</v>
      </c>
      <c r="Y9" s="231">
        <f>SUM(Y7:Y8)</f>
        <v>37856980</v>
      </c>
      <c r="AA9" s="231">
        <f>SUM(AA7:AA8)</f>
        <v>9204809</v>
      </c>
      <c r="AB9" s="231">
        <f>SUM(AB7:AB8)</f>
        <v>0</v>
      </c>
      <c r="AC9" s="231">
        <f>SUM(AC7:AC8)</f>
        <v>0</v>
      </c>
      <c r="AD9" s="231">
        <f>SUM(AD7:AD8)</f>
        <v>0</v>
      </c>
      <c r="AE9" s="231">
        <f>SUM(AE7:AE8)</f>
        <v>9204809</v>
      </c>
      <c r="AG9" s="213"/>
      <c r="AI9" s="387"/>
      <c r="AJ9" s="213"/>
    </row>
    <row r="10" spans="1:36" s="228" customFormat="1" ht="18.75" customHeight="1">
      <c r="A10" s="228" t="s">
        <v>4</v>
      </c>
      <c r="B10" s="80"/>
      <c r="C10" s="213"/>
      <c r="D10" s="213"/>
      <c r="E10" s="215"/>
      <c r="F10" s="215"/>
      <c r="G10" s="213"/>
      <c r="I10" s="213"/>
      <c r="J10" s="213"/>
      <c r="K10" s="214"/>
      <c r="L10" s="215"/>
      <c r="M10" s="213"/>
      <c r="O10" s="213"/>
      <c r="P10" s="213"/>
      <c r="Q10" s="337"/>
      <c r="R10" s="215"/>
      <c r="S10" s="213"/>
      <c r="U10" s="213"/>
      <c r="V10" s="213"/>
      <c r="W10" s="215"/>
      <c r="X10" s="215"/>
      <c r="Y10" s="213"/>
      <c r="AA10" s="213"/>
      <c r="AB10" s="213"/>
      <c r="AC10" s="213"/>
      <c r="AD10" s="215"/>
      <c r="AE10" s="213"/>
      <c r="AG10" s="213"/>
      <c r="AI10" s="387"/>
      <c r="AJ10" s="213"/>
    </row>
    <row r="11" spans="1:36" s="228" customFormat="1" ht="18.75" customHeight="1">
      <c r="A11" s="228" t="s">
        <v>231</v>
      </c>
      <c r="B11" s="80"/>
      <c r="C11" s="213">
        <v>-3104753</v>
      </c>
      <c r="D11" s="213">
        <v>-3039334</v>
      </c>
      <c r="E11" s="213">
        <v>-3123211</v>
      </c>
      <c r="F11" s="213">
        <v>-3331964</v>
      </c>
      <c r="G11" s="213">
        <f>SUM(C11:F11)</f>
        <v>-12599262</v>
      </c>
      <c r="H11" s="213"/>
      <c r="I11" s="213">
        <v>-3259081</v>
      </c>
      <c r="J11" s="213">
        <v>-3221938</v>
      </c>
      <c r="K11" s="212">
        <v>-3084934</v>
      </c>
      <c r="L11" s="213">
        <v>-3317448</v>
      </c>
      <c r="M11" s="213">
        <f>SUM(I11:L11)</f>
        <v>-12883401</v>
      </c>
      <c r="O11" s="213">
        <v>-3434959</v>
      </c>
      <c r="P11" s="213">
        <v>-3055196</v>
      </c>
      <c r="Q11" s="372">
        <f>-3140756-2</f>
        <v>-3140758</v>
      </c>
      <c r="R11" s="372">
        <f>-3348762-3</f>
        <v>-3348765</v>
      </c>
      <c r="S11" s="213">
        <f>SUM(O11:R11)</f>
        <v>-12979678</v>
      </c>
      <c r="U11" s="213">
        <v>-3317982</v>
      </c>
      <c r="V11" s="213">
        <v>-3180557</v>
      </c>
      <c r="W11" s="213">
        <v>-3131121</v>
      </c>
      <c r="X11" s="213">
        <v>-3347706</v>
      </c>
      <c r="Y11" s="213">
        <f>SUM(U11:X11)</f>
        <v>-12977366</v>
      </c>
      <c r="AA11" s="213">
        <v>-3071601</v>
      </c>
      <c r="AB11" s="213"/>
      <c r="AC11" s="213"/>
      <c r="AD11" s="213"/>
      <c r="AE11" s="213">
        <f>SUM(AA11:AD11)</f>
        <v>-3071601</v>
      </c>
      <c r="AG11" s="213"/>
      <c r="AI11" s="387"/>
      <c r="AJ11" s="213"/>
    </row>
    <row r="12" spans="1:36" s="228" customFormat="1" ht="18.75" customHeight="1">
      <c r="A12" s="228" t="s">
        <v>232</v>
      </c>
      <c r="B12" s="80"/>
      <c r="C12" s="229">
        <v>-1131134</v>
      </c>
      <c r="D12" s="229">
        <v>-1222527</v>
      </c>
      <c r="E12" s="229">
        <v>-1189171</v>
      </c>
      <c r="F12" s="229">
        <v>-1260320</v>
      </c>
      <c r="G12" s="229">
        <f>SUM(C12:F12)</f>
        <v>-4803152</v>
      </c>
      <c r="H12" s="213"/>
      <c r="I12" s="229">
        <v>-1244207</v>
      </c>
      <c r="J12" s="229">
        <v>-1190266</v>
      </c>
      <c r="K12" s="234">
        <v>-1273232</v>
      </c>
      <c r="L12" s="229">
        <v>-1237113</v>
      </c>
      <c r="M12" s="229">
        <f>SUM(I12:L12)</f>
        <v>-4944818</v>
      </c>
      <c r="O12" s="229">
        <v>-1216282</v>
      </c>
      <c r="P12" s="229">
        <v>-1184287</v>
      </c>
      <c r="Q12" s="371">
        <f>-1254646+102</f>
        <v>-1254544</v>
      </c>
      <c r="R12" s="372">
        <f>-1289949+102</f>
        <v>-1289847</v>
      </c>
      <c r="S12" s="229">
        <f>SUM(O12:R12)</f>
        <v>-4944960</v>
      </c>
      <c r="U12" s="229">
        <v>-1320747</v>
      </c>
      <c r="V12" s="229">
        <v>-1296196</v>
      </c>
      <c r="W12" s="229">
        <v>-1281512</v>
      </c>
      <c r="X12" s="229">
        <v>-1384575</v>
      </c>
      <c r="Y12" s="229">
        <f>SUM(U12:X12)</f>
        <v>-5283030</v>
      </c>
      <c r="AA12" s="229">
        <v>-1273544</v>
      </c>
      <c r="AB12" s="229"/>
      <c r="AC12" s="229"/>
      <c r="AD12" s="229"/>
      <c r="AE12" s="229">
        <f>SUM(AA12:AD12)</f>
        <v>-1273544</v>
      </c>
      <c r="AG12" s="213"/>
      <c r="AI12" s="387"/>
      <c r="AJ12" s="213"/>
    </row>
    <row r="13" spans="1:36" s="228" customFormat="1" ht="18.75" customHeight="1">
      <c r="A13" s="228" t="s">
        <v>5</v>
      </c>
      <c r="B13" s="80"/>
      <c r="C13" s="231">
        <f>SUM(C11:C12)</f>
        <v>-4235887</v>
      </c>
      <c r="D13" s="231">
        <f>SUM(D11:D12)</f>
        <v>-4261861</v>
      </c>
      <c r="E13" s="231">
        <f>SUM(E11:E12)</f>
        <v>-4312382</v>
      </c>
      <c r="F13" s="231">
        <f>SUM(F11:F12)</f>
        <v>-4592284</v>
      </c>
      <c r="G13" s="231">
        <f>SUM(G11:G12)</f>
        <v>-17402414</v>
      </c>
      <c r="H13" s="231"/>
      <c r="I13" s="231">
        <f>SUM(I11:I12)</f>
        <v>-4503288</v>
      </c>
      <c r="J13" s="231">
        <f>SUM(J11:J12)</f>
        <v>-4412204</v>
      </c>
      <c r="K13" s="235">
        <f>SUM(K11:K12)</f>
        <v>-4358166</v>
      </c>
      <c r="L13" s="231">
        <f>SUM(L11:L12)</f>
        <v>-4554561</v>
      </c>
      <c r="M13" s="231">
        <f>SUM(M11:M12)</f>
        <v>-17828219</v>
      </c>
      <c r="O13" s="231">
        <f>SUM(O11:O12)</f>
        <v>-4651241</v>
      </c>
      <c r="P13" s="231">
        <f>SUM(P11:P12)</f>
        <v>-4239483</v>
      </c>
      <c r="Q13" s="339">
        <f>SUM(Q11:Q12)</f>
        <v>-4395302</v>
      </c>
      <c r="R13" s="231">
        <f>SUM(R11:R12)</f>
        <v>-4638612</v>
      </c>
      <c r="S13" s="231">
        <f>SUM(S11:S12)</f>
        <v>-17924638</v>
      </c>
      <c r="U13" s="231">
        <f>SUM(U11:U12)</f>
        <v>-4638729</v>
      </c>
      <c r="V13" s="231">
        <f>SUM(V11:V12)</f>
        <v>-4476753</v>
      </c>
      <c r="W13" s="231">
        <f>SUM(W11:W12)</f>
        <v>-4412633</v>
      </c>
      <c r="X13" s="231">
        <f>SUM(X11:X12)</f>
        <v>-4732281</v>
      </c>
      <c r="Y13" s="231">
        <f>SUM(Y11:Y12)</f>
        <v>-18260396</v>
      </c>
      <c r="AA13" s="231">
        <f>SUM(AA11:AA12)</f>
        <v>-4345145</v>
      </c>
      <c r="AB13" s="231">
        <f>SUM(AB11:AB12)</f>
        <v>0</v>
      </c>
      <c r="AC13" s="231">
        <f>SUM(AC11:AC12)</f>
        <v>0</v>
      </c>
      <c r="AD13" s="231">
        <f>SUM(AD11:AD12)</f>
        <v>0</v>
      </c>
      <c r="AE13" s="231">
        <f>SUM(AE11:AE12)</f>
        <v>-4345145</v>
      </c>
      <c r="AG13" s="213"/>
      <c r="AI13" s="387"/>
      <c r="AJ13" s="213"/>
    </row>
    <row r="14" spans="1:36" s="228" customFormat="1" ht="18.75" customHeight="1">
      <c r="A14" s="228" t="s">
        <v>438</v>
      </c>
      <c r="B14" s="80"/>
      <c r="C14" s="231">
        <v>14375</v>
      </c>
      <c r="D14" s="231">
        <v>21114</v>
      </c>
      <c r="E14" s="231">
        <v>17167</v>
      </c>
      <c r="F14" s="232">
        <v>17356</v>
      </c>
      <c r="G14" s="231">
        <f>SUM(C14:F14)</f>
        <v>70012</v>
      </c>
      <c r="H14" s="231"/>
      <c r="I14" s="231">
        <v>14266</v>
      </c>
      <c r="J14" s="231">
        <v>15608</v>
      </c>
      <c r="K14" s="233">
        <v>20072</v>
      </c>
      <c r="L14" s="232">
        <v>13197</v>
      </c>
      <c r="M14" s="231">
        <f>SUM(I14:L14)</f>
        <v>63143</v>
      </c>
      <c r="O14" s="231">
        <v>26451</v>
      </c>
      <c r="P14" s="231">
        <v>29595</v>
      </c>
      <c r="Q14" s="338">
        <v>33277</v>
      </c>
      <c r="R14" s="232">
        <v>20788</v>
      </c>
      <c r="S14" s="231">
        <f>SUM(O14:R14)</f>
        <v>110111</v>
      </c>
      <c r="U14" s="231">
        <v>126101</v>
      </c>
      <c r="V14" s="231">
        <v>81364</v>
      </c>
      <c r="W14" s="231">
        <v>82819</v>
      </c>
      <c r="X14" s="232">
        <v>132898</v>
      </c>
      <c r="Y14" s="231">
        <f>SUM(U14:X14)</f>
        <v>423182</v>
      </c>
      <c r="AA14" s="231">
        <v>214287</v>
      </c>
      <c r="AB14" s="231"/>
      <c r="AC14" s="231"/>
      <c r="AD14" s="232"/>
      <c r="AE14" s="231">
        <f>SUM(AA14:AD14)</f>
        <v>214287</v>
      </c>
      <c r="AG14" s="213"/>
      <c r="AI14" s="387"/>
      <c r="AJ14" s="213"/>
    </row>
    <row r="15" spans="1:36" s="228" customFormat="1" ht="18.75" customHeight="1">
      <c r="A15" s="228" t="s">
        <v>233</v>
      </c>
      <c r="B15" s="80"/>
      <c r="C15" s="231">
        <f>SUM(C9,C13,C14)</f>
        <v>5177346</v>
      </c>
      <c r="D15" s="231">
        <f>SUM(D9,D13,D14)</f>
        <v>5171677</v>
      </c>
      <c r="E15" s="231">
        <f>SUM(E9,E13,E14)</f>
        <v>5278306</v>
      </c>
      <c r="F15" s="232">
        <f>SUM(F9,F13,F14)</f>
        <v>5154881</v>
      </c>
      <c r="G15" s="231">
        <f>SUM(G9,G13,G14)</f>
        <v>20782210</v>
      </c>
      <c r="H15" s="231"/>
      <c r="I15" s="231">
        <f>SUM(I9,I13,I14)</f>
        <v>5065678</v>
      </c>
      <c r="J15" s="231">
        <f>SUM(J9,J13,J14)</f>
        <v>5413855</v>
      </c>
      <c r="K15" s="233">
        <f>SUM(K9,K13,K14)</f>
        <v>5541796</v>
      </c>
      <c r="L15" s="232">
        <f>SUM(L9,L13,L14)</f>
        <v>5050506</v>
      </c>
      <c r="M15" s="231">
        <f>SUM(M9,M13,M14)</f>
        <v>21071835</v>
      </c>
      <c r="O15" s="231">
        <f>SUM(O9,O13,O14)</f>
        <v>5111305</v>
      </c>
      <c r="P15" s="232">
        <f>SUM(P9,P13,P14)</f>
        <v>5394006</v>
      </c>
      <c r="Q15" s="338">
        <f>SUM(Q9,Q13,Q14)</f>
        <v>5086667</v>
      </c>
      <c r="R15" s="232">
        <f>SUM(R9,R13,R14)</f>
        <v>4119832</v>
      </c>
      <c r="S15" s="231">
        <f>SUM(S9,S13,S14)</f>
        <v>19711810</v>
      </c>
      <c r="U15" s="231">
        <f>SUM(U9,U13,U14)</f>
        <v>5004551</v>
      </c>
      <c r="V15" s="232">
        <f>SUM(V9,V13,V14)</f>
        <v>5240086</v>
      </c>
      <c r="W15" s="232">
        <f>SUM(W9,W13,W14)</f>
        <v>5090829</v>
      </c>
      <c r="X15" s="232">
        <f>SUM(X9,X13,X14)</f>
        <v>4684300</v>
      </c>
      <c r="Y15" s="231">
        <f>SUM(Y9,Y13,Y14)</f>
        <v>20019766</v>
      </c>
      <c r="AA15" s="231">
        <f>SUM(AA9,AA13,AA14)</f>
        <v>5073951</v>
      </c>
      <c r="AB15" s="231">
        <f>SUM(AB9,AB13,AB14)</f>
        <v>0</v>
      </c>
      <c r="AC15" s="231">
        <f>SUM(AC9,AC13,AC14)</f>
        <v>0</v>
      </c>
      <c r="AD15" s="231">
        <f>SUM(AD9,AD13,AD14)</f>
        <v>0</v>
      </c>
      <c r="AE15" s="231">
        <f>SUM(AE9,AE13,AE14)</f>
        <v>5073951</v>
      </c>
      <c r="AG15" s="213"/>
      <c r="AI15" s="387"/>
      <c r="AJ15" s="213"/>
    </row>
    <row r="16" spans="1:36" s="228" customFormat="1" ht="18.75" customHeight="1">
      <c r="A16" s="228" t="s">
        <v>234</v>
      </c>
      <c r="B16" s="80"/>
      <c r="C16" s="213">
        <v>-182251</v>
      </c>
      <c r="D16" s="213">
        <v>-161162</v>
      </c>
      <c r="E16" s="213">
        <v>-216478</v>
      </c>
      <c r="F16" s="213">
        <v>-270492</v>
      </c>
      <c r="G16" s="213">
        <f>SUM(C16:F16)</f>
        <v>-830383</v>
      </c>
      <c r="H16" s="213"/>
      <c r="I16" s="213">
        <v>-284600</v>
      </c>
      <c r="J16" s="213">
        <v>-458991</v>
      </c>
      <c r="K16" s="212">
        <v>-280669</v>
      </c>
      <c r="L16" s="213">
        <v>-573159</v>
      </c>
      <c r="M16" s="213">
        <f>SUM(I16:L16)</f>
        <v>-1597419</v>
      </c>
      <c r="O16" s="213">
        <v>-26016</v>
      </c>
      <c r="P16" s="213">
        <v>-200013</v>
      </c>
      <c r="Q16" s="340">
        <v>-544170</v>
      </c>
      <c r="R16" s="213">
        <v>-70800</v>
      </c>
      <c r="S16" s="213">
        <f>SUM(O16:R16)</f>
        <v>-840999</v>
      </c>
      <c r="U16" s="213">
        <v>-251836</v>
      </c>
      <c r="V16" s="213">
        <v>-131676</v>
      </c>
      <c r="W16" s="213">
        <v>-133960</v>
      </c>
      <c r="X16" s="213">
        <v>-362646</v>
      </c>
      <c r="Y16" s="213">
        <f>SUM(U16:X16)</f>
        <v>-880118</v>
      </c>
      <c r="AA16" s="213">
        <v>-196494</v>
      </c>
      <c r="AB16" s="213"/>
      <c r="AC16" s="213"/>
      <c r="AD16" s="213"/>
      <c r="AE16" s="213">
        <f>SUM(AA16:AD16)</f>
        <v>-196494</v>
      </c>
      <c r="AG16" s="213"/>
      <c r="AI16" s="387"/>
      <c r="AJ16" s="213"/>
    </row>
    <row r="17" spans="1:36" s="228" customFormat="1" ht="18.75" customHeight="1">
      <c r="A17" s="228" t="s">
        <v>235</v>
      </c>
      <c r="B17" s="80"/>
      <c r="C17" s="229">
        <v>-6257</v>
      </c>
      <c r="D17" s="229">
        <v>-6274</v>
      </c>
      <c r="E17" s="229">
        <v>-965</v>
      </c>
      <c r="F17" s="236">
        <v>2994</v>
      </c>
      <c r="G17" s="229">
        <f>SUM(C17:F17)</f>
        <v>-10502</v>
      </c>
      <c r="H17" s="213"/>
      <c r="I17" s="229">
        <v>2345</v>
      </c>
      <c r="J17" s="229">
        <v>-3478</v>
      </c>
      <c r="K17" s="234">
        <v>-8437</v>
      </c>
      <c r="L17" s="229">
        <v>-45833</v>
      </c>
      <c r="M17" s="229">
        <f>SUM(I17:L17)</f>
        <v>-55403</v>
      </c>
      <c r="O17" s="229">
        <v>-5950</v>
      </c>
      <c r="P17" s="229">
        <v>897</v>
      </c>
      <c r="Q17" s="341">
        <v>-2425</v>
      </c>
      <c r="R17" s="229">
        <v>2839</v>
      </c>
      <c r="S17" s="229">
        <f>SUM(O17:R17)</f>
        <v>-4639</v>
      </c>
      <c r="U17" s="229">
        <v>16663</v>
      </c>
      <c r="V17" s="229">
        <v>8427</v>
      </c>
      <c r="W17" s="229">
        <v>8473</v>
      </c>
      <c r="X17" s="229">
        <v>18261</v>
      </c>
      <c r="Y17" s="229">
        <f>SUM(U17:X17)</f>
        <v>51824</v>
      </c>
      <c r="AA17" s="229">
        <v>25728</v>
      </c>
      <c r="AB17" s="229"/>
      <c r="AC17" s="229"/>
      <c r="AD17" s="229"/>
      <c r="AE17" s="229">
        <f>SUM(AA17:AD17)</f>
        <v>25728</v>
      </c>
      <c r="AG17" s="213"/>
      <c r="AI17" s="387"/>
      <c r="AJ17" s="213"/>
    </row>
    <row r="18" spans="1:36" s="228" customFormat="1" ht="18.75" customHeight="1">
      <c r="A18" s="228" t="s">
        <v>236</v>
      </c>
      <c r="B18" s="80"/>
      <c r="C18" s="231">
        <f>SUM(C15:C17)</f>
        <v>4988838</v>
      </c>
      <c r="D18" s="231">
        <f>SUM(D15:D17)</f>
        <v>5004241</v>
      </c>
      <c r="E18" s="231">
        <f>SUM(E15:E17)</f>
        <v>5060863</v>
      </c>
      <c r="F18" s="232">
        <f>SUM(F15:F17)</f>
        <v>4887383</v>
      </c>
      <c r="G18" s="231">
        <f>SUM(G15:G17)</f>
        <v>19941325</v>
      </c>
      <c r="H18" s="231"/>
      <c r="I18" s="231">
        <f>SUM(I15:I17)</f>
        <v>4783423</v>
      </c>
      <c r="J18" s="231">
        <f>SUM(J15:J17)</f>
        <v>4951386</v>
      </c>
      <c r="K18" s="233">
        <f>SUM(K15:K17)</f>
        <v>5252690</v>
      </c>
      <c r="L18" s="232">
        <f>SUM(L15:L17)</f>
        <v>4431514</v>
      </c>
      <c r="M18" s="231">
        <f>SUM(M15:M17)</f>
        <v>19419013</v>
      </c>
      <c r="O18" s="231">
        <f>SUM(O15:O17)</f>
        <v>5079339</v>
      </c>
      <c r="P18" s="232">
        <f>SUM(P15:P17)</f>
        <v>5194890</v>
      </c>
      <c r="Q18" s="338">
        <f>SUM(Q15:Q17)</f>
        <v>4540072</v>
      </c>
      <c r="R18" s="232">
        <f>SUM(R15:R17)</f>
        <v>4051871</v>
      </c>
      <c r="S18" s="231">
        <f>SUM(S15:S17)</f>
        <v>18866172</v>
      </c>
      <c r="U18" s="231">
        <f>SUM(U15:U17)</f>
        <v>4769378</v>
      </c>
      <c r="V18" s="232">
        <f>SUM(V15:V17)</f>
        <v>5116837</v>
      </c>
      <c r="W18" s="232">
        <f>SUM(W15:W17)</f>
        <v>4965342</v>
      </c>
      <c r="X18" s="232">
        <f>SUM(X15:X17)</f>
        <v>4339915</v>
      </c>
      <c r="Y18" s="231">
        <f>SUM(Y15:Y17)</f>
        <v>19191472</v>
      </c>
      <c r="AA18" s="231">
        <f>SUM(AA15:AA17)</f>
        <v>4903185</v>
      </c>
      <c r="AB18" s="231">
        <f>SUM(AB15:AB17)</f>
        <v>0</v>
      </c>
      <c r="AC18" s="231">
        <f>SUM(AC15:AC17)</f>
        <v>0</v>
      </c>
      <c r="AD18" s="231">
        <f>SUM(AD15:AD17)</f>
        <v>0</v>
      </c>
      <c r="AE18" s="231">
        <f>SUM(AE15:AE17)</f>
        <v>4903185</v>
      </c>
      <c r="AG18" s="213"/>
      <c r="AI18" s="387"/>
      <c r="AJ18" s="213"/>
    </row>
    <row r="19" spans="1:36" s="228" customFormat="1" ht="18.75" customHeight="1">
      <c r="A19" s="228" t="s">
        <v>237</v>
      </c>
      <c r="B19" s="80"/>
      <c r="C19" s="213">
        <v>-848698</v>
      </c>
      <c r="D19" s="213">
        <v>-850351</v>
      </c>
      <c r="E19" s="213">
        <v>-861405</v>
      </c>
      <c r="F19" s="213">
        <v>-830672</v>
      </c>
      <c r="G19" s="213">
        <f>SUM(C19:F19)</f>
        <v>-3391126</v>
      </c>
      <c r="H19" s="213"/>
      <c r="I19" s="213">
        <v>-861064</v>
      </c>
      <c r="J19" s="213">
        <v>-843366</v>
      </c>
      <c r="K19" s="213">
        <v>-894045</v>
      </c>
      <c r="L19" s="213">
        <v>-753365</v>
      </c>
      <c r="M19" s="213">
        <f>SUM(I19:L19)</f>
        <v>-3351840</v>
      </c>
      <c r="O19" s="213">
        <v>-863488</v>
      </c>
      <c r="P19" s="213">
        <v>-888527</v>
      </c>
      <c r="Q19" s="372">
        <f>-623194-45</f>
        <v>-623239</v>
      </c>
      <c r="R19" s="372">
        <f>-858528-47</f>
        <v>-858575</v>
      </c>
      <c r="S19" s="213">
        <f>SUM(O19:R19)</f>
        <v>-3233829</v>
      </c>
      <c r="U19" s="213">
        <v>-827895</v>
      </c>
      <c r="V19" s="213">
        <v>-857720</v>
      </c>
      <c r="W19" s="213">
        <v>-839327</v>
      </c>
      <c r="X19" s="213">
        <v>-738087</v>
      </c>
      <c r="Y19" s="213">
        <f>SUM(U19:X19)</f>
        <v>-3263029</v>
      </c>
      <c r="AA19" s="213">
        <v>-761964</v>
      </c>
      <c r="AB19" s="213"/>
      <c r="AC19" s="213"/>
      <c r="AD19" s="213"/>
      <c r="AE19" s="213">
        <f>SUM(AA19:AD19)</f>
        <v>-761964</v>
      </c>
      <c r="AG19" s="213"/>
      <c r="AI19" s="387"/>
      <c r="AJ19" s="213"/>
    </row>
    <row r="20" spans="1:36" s="228" customFormat="1" ht="18.75" customHeight="1" hidden="1" outlineLevel="1">
      <c r="A20" s="237" t="s">
        <v>531</v>
      </c>
      <c r="B20" s="80"/>
      <c r="C20" s="231">
        <f>SUM(C18:C19)</f>
        <v>4140140</v>
      </c>
      <c r="D20" s="231">
        <f>SUM(D18:D19)</f>
        <v>4153890</v>
      </c>
      <c r="E20" s="231">
        <f>SUM(E18:E19)</f>
        <v>4199458</v>
      </c>
      <c r="F20" s="232">
        <f>SUM(F18:F19)</f>
        <v>4056711</v>
      </c>
      <c r="G20" s="231">
        <f>SUM(G18:G19)</f>
        <v>16550199</v>
      </c>
      <c r="H20" s="231"/>
      <c r="I20" s="231">
        <f>SUM(I18:I19)</f>
        <v>3922359</v>
      </c>
      <c r="J20" s="231">
        <f>SUM(J18:J19)</f>
        <v>4108020</v>
      </c>
      <c r="K20" s="232">
        <f>SUM(K18:K19)</f>
        <v>4358645</v>
      </c>
      <c r="L20" s="232">
        <f>SUM(L18:L19)</f>
        <v>3678149</v>
      </c>
      <c r="M20" s="231">
        <f>SUM(M18:M19)</f>
        <v>16067173</v>
      </c>
      <c r="O20" s="231">
        <f>SUM(O18:O19)</f>
        <v>4215851</v>
      </c>
      <c r="P20" s="232">
        <f>SUM(P18:P19)</f>
        <v>4306363</v>
      </c>
      <c r="Q20" s="338">
        <f>SUM(Q18:Q19)</f>
        <v>3916833</v>
      </c>
      <c r="R20" s="232">
        <f>SUM(R18:R19)</f>
        <v>3193296</v>
      </c>
      <c r="S20" s="231">
        <f>SUM(S18:S19)</f>
        <v>15632343</v>
      </c>
      <c r="U20" s="231">
        <f>SUM(U18:U19)</f>
        <v>3941483</v>
      </c>
      <c r="V20" s="232">
        <f>SUM(V18:V19)</f>
        <v>4259117</v>
      </c>
      <c r="W20" s="232">
        <f>SUM(W18:W19)</f>
        <v>4126015</v>
      </c>
      <c r="X20" s="232">
        <f>SUM(X18:X19)</f>
        <v>3601828</v>
      </c>
      <c r="Y20" s="231">
        <f>SUM(Y18:Y19)</f>
        <v>15928443</v>
      </c>
      <c r="AA20" s="231">
        <f>+SUM(AA18:AA19)</f>
        <v>4141221</v>
      </c>
      <c r="AB20" s="231">
        <f>+SUM(AB18:AB19)</f>
        <v>0</v>
      </c>
      <c r="AC20" s="231">
        <f>+SUM(AC18:AC19)</f>
        <v>0</v>
      </c>
      <c r="AD20" s="231">
        <f>+SUM(AD18:AD19)</f>
        <v>0</v>
      </c>
      <c r="AE20" s="231">
        <f>SUM(AE18:AE19)</f>
        <v>4141221</v>
      </c>
      <c r="AG20" s="213"/>
      <c r="AI20" s="387"/>
      <c r="AJ20" s="213"/>
    </row>
    <row r="21" spans="1:36" s="228" customFormat="1" ht="18.75" customHeight="1" hidden="1" outlineLevel="1">
      <c r="A21" s="237" t="s">
        <v>489</v>
      </c>
      <c r="B21" s="80"/>
      <c r="C21" s="238">
        <v>0</v>
      </c>
      <c r="D21" s="238">
        <v>0</v>
      </c>
      <c r="E21" s="238">
        <v>0</v>
      </c>
      <c r="F21" s="238">
        <v>0</v>
      </c>
      <c r="G21" s="236">
        <f>SUM(C21:F21)</f>
        <v>0</v>
      </c>
      <c r="H21" s="239"/>
      <c r="I21" s="239">
        <v>-66697</v>
      </c>
      <c r="J21" s="239">
        <v>-88435</v>
      </c>
      <c r="K21" s="239">
        <v>-53464</v>
      </c>
      <c r="L21" s="239">
        <v>-40796</v>
      </c>
      <c r="M21" s="239">
        <f>SUM(I21:L21)</f>
        <v>-249392</v>
      </c>
      <c r="O21" s="239">
        <v>-39732</v>
      </c>
      <c r="P21" s="239">
        <v>-38597</v>
      </c>
      <c r="Q21" s="342">
        <v>0</v>
      </c>
      <c r="R21" s="238">
        <v>0</v>
      </c>
      <c r="S21" s="239">
        <f>SUM(O21:R21)</f>
        <v>-78329</v>
      </c>
      <c r="U21" s="238">
        <v>0</v>
      </c>
      <c r="V21" s="238">
        <v>0</v>
      </c>
      <c r="W21" s="238">
        <v>0</v>
      </c>
      <c r="X21" s="238">
        <v>0</v>
      </c>
      <c r="Y21" s="238">
        <f>SUM(U21:X21)</f>
        <v>0</v>
      </c>
      <c r="AA21" s="238">
        <v>0</v>
      </c>
      <c r="AB21" s="238">
        <v>0</v>
      </c>
      <c r="AC21" s="238">
        <v>0</v>
      </c>
      <c r="AD21" s="238">
        <v>0</v>
      </c>
      <c r="AE21" s="238">
        <f>SUM(AA21:AD21)</f>
        <v>0</v>
      </c>
      <c r="AG21" s="213"/>
      <c r="AI21" s="387"/>
      <c r="AJ21" s="213"/>
    </row>
    <row r="22" spans="1:36" s="228" customFormat="1" ht="18.75" customHeight="1" collapsed="1">
      <c r="A22" s="237" t="s">
        <v>490</v>
      </c>
      <c r="B22" s="80"/>
      <c r="C22" s="239">
        <f>SUM(C20:C21)</f>
        <v>4140140</v>
      </c>
      <c r="D22" s="239">
        <f>SUM(D20:D21)</f>
        <v>4153890</v>
      </c>
      <c r="E22" s="239">
        <f>SUM(E20:E21)</f>
        <v>4199458</v>
      </c>
      <c r="F22" s="239">
        <f>SUM(F20:F21)</f>
        <v>4056711</v>
      </c>
      <c r="G22" s="239">
        <f>SUM(G20:G21)</f>
        <v>16550199</v>
      </c>
      <c r="H22" s="239"/>
      <c r="I22" s="239">
        <f>SUM(I20:I21)</f>
        <v>3855662</v>
      </c>
      <c r="J22" s="239">
        <f>SUM(J20:J21)</f>
        <v>4019585</v>
      </c>
      <c r="K22" s="238">
        <f>SUM(K20:K21)</f>
        <v>4305181</v>
      </c>
      <c r="L22" s="238">
        <f>SUM(L20:L21)</f>
        <v>3637353</v>
      </c>
      <c r="M22" s="239">
        <f>SUM(M20:M21)</f>
        <v>15817781</v>
      </c>
      <c r="O22" s="239">
        <f>SUM(O20:O21)</f>
        <v>4176119</v>
      </c>
      <c r="P22" s="238">
        <f>SUM(P20:P21)</f>
        <v>4267766</v>
      </c>
      <c r="Q22" s="342">
        <f>SUM(Q20:Q21)</f>
        <v>3916833</v>
      </c>
      <c r="R22" s="238">
        <f>SUM(R20:R21)</f>
        <v>3193296</v>
      </c>
      <c r="S22" s="239">
        <f>SUM(S20:S21)</f>
        <v>15554014</v>
      </c>
      <c r="U22" s="239">
        <f>SUM(U20:U21)</f>
        <v>3941483</v>
      </c>
      <c r="V22" s="238">
        <f>SUM(V20:V21)</f>
        <v>4259117</v>
      </c>
      <c r="W22" s="238">
        <f>SUM(W20:W21)</f>
        <v>4126015</v>
      </c>
      <c r="X22" s="238">
        <f>SUM(X20:X21)</f>
        <v>3601828</v>
      </c>
      <c r="Y22" s="239">
        <f>SUM(Y20:Y21)</f>
        <v>15928443</v>
      </c>
      <c r="AA22" s="239">
        <f>SUM(AA20:AA21)</f>
        <v>4141221</v>
      </c>
      <c r="AB22" s="239">
        <f>SUM(AB20:AB21)</f>
        <v>0</v>
      </c>
      <c r="AC22" s="239">
        <f>SUM(AC20:AC21)</f>
        <v>0</v>
      </c>
      <c r="AD22" s="239">
        <f>SUM(AD20:AD21)</f>
        <v>0</v>
      </c>
      <c r="AE22" s="239">
        <f>SUM(AE20:AE21)</f>
        <v>4141221</v>
      </c>
      <c r="AG22" s="213"/>
      <c r="AI22" s="387"/>
      <c r="AJ22" s="213"/>
    </row>
    <row r="23" spans="1:36" s="80" customFormat="1" ht="18.75" customHeight="1">
      <c r="A23" s="197" t="s">
        <v>520</v>
      </c>
      <c r="C23" s="239"/>
      <c r="D23" s="239"/>
      <c r="E23" s="238"/>
      <c r="F23" s="238"/>
      <c r="G23" s="239"/>
      <c r="H23" s="239"/>
      <c r="I23" s="239"/>
      <c r="J23" s="239"/>
      <c r="K23" s="238"/>
      <c r="L23" s="238"/>
      <c r="M23" s="239"/>
      <c r="O23" s="239"/>
      <c r="P23" s="239"/>
      <c r="Q23" s="342"/>
      <c r="R23" s="238"/>
      <c r="S23" s="239"/>
      <c r="U23" s="239"/>
      <c r="V23" s="239"/>
      <c r="W23" s="238"/>
      <c r="X23" s="238"/>
      <c r="Y23" s="239"/>
      <c r="AA23" s="239"/>
      <c r="AB23" s="239"/>
      <c r="AC23" s="238"/>
      <c r="AD23" s="238"/>
      <c r="AE23" s="239"/>
      <c r="AG23" s="213"/>
      <c r="AI23" s="388"/>
      <c r="AJ23" s="213"/>
    </row>
    <row r="24" spans="1:36" s="80" customFormat="1" ht="18.75" customHeight="1">
      <c r="A24" s="319" t="s">
        <v>525</v>
      </c>
      <c r="C24" s="246"/>
      <c r="D24" s="246"/>
      <c r="E24" s="247"/>
      <c r="F24" s="247"/>
      <c r="G24" s="246"/>
      <c r="H24" s="246"/>
      <c r="I24" s="246"/>
      <c r="J24" s="246"/>
      <c r="K24" s="247"/>
      <c r="L24" s="247"/>
      <c r="M24" s="246"/>
      <c r="O24" s="246"/>
      <c r="P24" s="246"/>
      <c r="Q24" s="346"/>
      <c r="R24" s="247"/>
      <c r="S24" s="246"/>
      <c r="U24" s="246"/>
      <c r="V24" s="246"/>
      <c r="W24" s="247"/>
      <c r="X24" s="247"/>
      <c r="Y24" s="246"/>
      <c r="AA24" s="246"/>
      <c r="AB24" s="246"/>
      <c r="AC24" s="247"/>
      <c r="AD24" s="247"/>
      <c r="AE24" s="241"/>
      <c r="AG24" s="213"/>
      <c r="AI24" s="388"/>
      <c r="AJ24" s="213"/>
    </row>
    <row r="25" spans="1:36" s="199" customFormat="1" ht="16.5" customHeight="1">
      <c r="A25" s="383" t="s">
        <v>526</v>
      </c>
      <c r="C25" s="241">
        <v>0</v>
      </c>
      <c r="D25" s="241">
        <v>0</v>
      </c>
      <c r="E25" s="241">
        <v>0</v>
      </c>
      <c r="F25" s="240">
        <v>-43286</v>
      </c>
      <c r="G25" s="240">
        <f>SUM(C25:F25)</f>
        <v>-43286</v>
      </c>
      <c r="H25" s="240"/>
      <c r="I25" s="241">
        <v>0</v>
      </c>
      <c r="J25" s="241">
        <v>0</v>
      </c>
      <c r="K25" s="241">
        <v>0</v>
      </c>
      <c r="L25" s="240">
        <v>560</v>
      </c>
      <c r="M25" s="240">
        <f>SUM(I25:L25)</f>
        <v>560</v>
      </c>
      <c r="O25" s="241">
        <v>0</v>
      </c>
      <c r="P25" s="241">
        <v>0</v>
      </c>
      <c r="Q25" s="344">
        <v>0</v>
      </c>
      <c r="R25" s="372">
        <f>-23207+3945+536</f>
        <v>-18726</v>
      </c>
      <c r="S25" s="372">
        <f>SUM(O25:R25)</f>
        <v>-18726</v>
      </c>
      <c r="U25" s="241">
        <v>0</v>
      </c>
      <c r="V25" s="241">
        <v>0</v>
      </c>
      <c r="W25" s="241">
        <v>0</v>
      </c>
      <c r="X25" s="240">
        <v>-98443</v>
      </c>
      <c r="Y25" s="240">
        <f>SUM(U25:X25)</f>
        <v>-98443</v>
      </c>
      <c r="AA25" s="241">
        <v>0</v>
      </c>
      <c r="AB25" s="241"/>
      <c r="AC25" s="241"/>
      <c r="AD25" s="240"/>
      <c r="AE25" s="240">
        <f>SUM(AA25:AD25)</f>
        <v>0</v>
      </c>
      <c r="AG25" s="213"/>
      <c r="AI25" s="389"/>
      <c r="AJ25" s="213"/>
    </row>
    <row r="26" spans="1:36" s="199" customFormat="1" ht="26.25" customHeight="1">
      <c r="A26" s="386" t="s">
        <v>527</v>
      </c>
      <c r="C26" s="241"/>
      <c r="D26" s="241"/>
      <c r="E26" s="241"/>
      <c r="F26" s="240"/>
      <c r="G26" s="240"/>
      <c r="H26" s="240"/>
      <c r="I26" s="241"/>
      <c r="J26" s="241"/>
      <c r="K26" s="241"/>
      <c r="L26" s="240"/>
      <c r="M26" s="240"/>
      <c r="O26" s="241">
        <v>0</v>
      </c>
      <c r="P26" s="241">
        <v>0</v>
      </c>
      <c r="Q26" s="344">
        <v>0</v>
      </c>
      <c r="R26" s="344">
        <v>0</v>
      </c>
      <c r="S26" s="344">
        <v>0</v>
      </c>
      <c r="U26" s="241">
        <v>0</v>
      </c>
      <c r="V26" s="241">
        <v>0</v>
      </c>
      <c r="W26" s="241">
        <v>0</v>
      </c>
      <c r="X26" s="240">
        <v>-472</v>
      </c>
      <c r="Y26" s="240">
        <f>SUM(U26:X26)</f>
        <v>-472</v>
      </c>
      <c r="AA26" s="241">
        <v>0</v>
      </c>
      <c r="AB26" s="241"/>
      <c r="AC26" s="241"/>
      <c r="AD26" s="240"/>
      <c r="AE26" s="240">
        <f>SUM(AA26:AD26)</f>
        <v>0</v>
      </c>
      <c r="AG26" s="213"/>
      <c r="AI26" s="389"/>
      <c r="AJ26" s="213"/>
    </row>
    <row r="27" spans="1:36" s="199" customFormat="1" ht="16.5" customHeight="1">
      <c r="A27" s="228" t="s">
        <v>528</v>
      </c>
      <c r="C27" s="241"/>
      <c r="D27" s="241"/>
      <c r="E27" s="241"/>
      <c r="F27" s="240"/>
      <c r="G27" s="240"/>
      <c r="H27" s="240"/>
      <c r="I27" s="241"/>
      <c r="J27" s="241"/>
      <c r="K27" s="241"/>
      <c r="L27" s="240"/>
      <c r="M27" s="240"/>
      <c r="O27" s="241"/>
      <c r="P27" s="241"/>
      <c r="Q27" s="344"/>
      <c r="R27" s="372"/>
      <c r="S27" s="372"/>
      <c r="U27" s="241"/>
      <c r="V27" s="241"/>
      <c r="W27" s="241"/>
      <c r="X27" s="240"/>
      <c r="Y27" s="241"/>
      <c r="AA27" s="241"/>
      <c r="AB27" s="241"/>
      <c r="AC27" s="241"/>
      <c r="AD27" s="240"/>
      <c r="AE27" s="241"/>
      <c r="AG27" s="213"/>
      <c r="AI27" s="389"/>
      <c r="AJ27" s="213"/>
    </row>
    <row r="28" spans="1:36" s="242" customFormat="1" ht="18.75" customHeight="1">
      <c r="A28" s="383" t="s">
        <v>529</v>
      </c>
      <c r="B28" s="199"/>
      <c r="C28" s="240">
        <v>-11936</v>
      </c>
      <c r="D28" s="240">
        <v>1872</v>
      </c>
      <c r="E28" s="240">
        <v>-3438</v>
      </c>
      <c r="F28" s="241">
        <v>36</v>
      </c>
      <c r="G28" s="240">
        <f>SUM(C28:F28)</f>
        <v>-13466</v>
      </c>
      <c r="H28" s="240"/>
      <c r="I28" s="240">
        <v>6232</v>
      </c>
      <c r="J28" s="240">
        <v>1797</v>
      </c>
      <c r="K28" s="240">
        <v>-1138</v>
      </c>
      <c r="L28" s="240">
        <v>-6588</v>
      </c>
      <c r="M28" s="240">
        <f>SUM(I28:L28)</f>
        <v>303</v>
      </c>
      <c r="O28" s="240">
        <v>275</v>
      </c>
      <c r="P28" s="240">
        <v>-7403</v>
      </c>
      <c r="Q28" s="343">
        <v>7316</v>
      </c>
      <c r="R28" s="240">
        <f>14038</f>
        <v>14038</v>
      </c>
      <c r="S28" s="240">
        <f>SUM(O28:R28)</f>
        <v>14226</v>
      </c>
      <c r="U28" s="240">
        <v>509</v>
      </c>
      <c r="V28" s="240">
        <v>-2324</v>
      </c>
      <c r="W28" s="240">
        <v>-55903</v>
      </c>
      <c r="X28" s="240">
        <v>-11613</v>
      </c>
      <c r="Y28" s="240">
        <f>SUM(U28:X28)</f>
        <v>-69331</v>
      </c>
      <c r="AA28" s="240">
        <v>-43920</v>
      </c>
      <c r="AB28" s="240"/>
      <c r="AC28" s="240"/>
      <c r="AD28" s="240"/>
      <c r="AE28" s="240">
        <f>SUM(AA28:AD28)</f>
        <v>-43920</v>
      </c>
      <c r="AG28" s="213"/>
      <c r="AI28" s="390"/>
      <c r="AJ28" s="213"/>
    </row>
    <row r="29" spans="1:36" s="199" customFormat="1" ht="15.75">
      <c r="A29" s="383" t="s">
        <v>530</v>
      </c>
      <c r="C29" s="240">
        <v>192221</v>
      </c>
      <c r="D29" s="240">
        <v>-182709</v>
      </c>
      <c r="E29" s="241">
        <v>13314</v>
      </c>
      <c r="F29" s="240">
        <v>-30270</v>
      </c>
      <c r="G29" s="240">
        <f>SUM(C29:F29)</f>
        <v>-7444</v>
      </c>
      <c r="H29" s="240"/>
      <c r="I29" s="240">
        <v>151922</v>
      </c>
      <c r="J29" s="240">
        <v>-179829</v>
      </c>
      <c r="K29" s="241">
        <v>104307</v>
      </c>
      <c r="L29" s="240">
        <v>-21618</v>
      </c>
      <c r="M29" s="240">
        <f>SUM(I29:L29)</f>
        <v>54782</v>
      </c>
      <c r="O29" s="240">
        <v>-152576</v>
      </c>
      <c r="P29" s="240">
        <v>-46165</v>
      </c>
      <c r="Q29" s="343">
        <v>-85736</v>
      </c>
      <c r="R29" s="240">
        <v>-479111</v>
      </c>
      <c r="S29" s="240">
        <f>SUM(O29:R29)</f>
        <v>-763588</v>
      </c>
      <c r="U29" s="240">
        <v>426332</v>
      </c>
      <c r="V29" s="240">
        <v>-90118</v>
      </c>
      <c r="W29" s="240">
        <v>383243</v>
      </c>
      <c r="X29" s="240">
        <v>-185849</v>
      </c>
      <c r="Y29" s="240">
        <f>SUM(U29:X29)</f>
        <v>533608</v>
      </c>
      <c r="AA29" s="240">
        <v>198982</v>
      </c>
      <c r="AB29" s="240"/>
      <c r="AC29" s="240"/>
      <c r="AD29" s="240"/>
      <c r="AE29" s="240">
        <f>SUM(AA29:AD29)</f>
        <v>198982</v>
      </c>
      <c r="AG29" s="213"/>
      <c r="AI29" s="389"/>
      <c r="AJ29" s="213"/>
    </row>
    <row r="30" spans="1:36" s="199" customFormat="1" ht="31.5">
      <c r="A30" s="386" t="s">
        <v>527</v>
      </c>
      <c r="C30" s="241">
        <v>0</v>
      </c>
      <c r="D30" s="241">
        <v>0</v>
      </c>
      <c r="E30" s="241">
        <v>0</v>
      </c>
      <c r="F30" s="240">
        <v>-198</v>
      </c>
      <c r="G30" s="240">
        <f>SUM(C30:F30)</f>
        <v>-198</v>
      </c>
      <c r="H30" s="240"/>
      <c r="I30" s="241">
        <v>198</v>
      </c>
      <c r="J30" s="241">
        <v>92</v>
      </c>
      <c r="K30" s="240">
        <v>-4602</v>
      </c>
      <c r="L30" s="240">
        <v>2453</v>
      </c>
      <c r="M30" s="240">
        <f>SUM(I30:L30)</f>
        <v>-1859</v>
      </c>
      <c r="O30" s="241">
        <v>88</v>
      </c>
      <c r="P30" s="241">
        <v>32946</v>
      </c>
      <c r="Q30" s="344">
        <v>466</v>
      </c>
      <c r="R30" s="240">
        <v>13620</v>
      </c>
      <c r="S30" s="240">
        <f>SUM(O30:R30)</f>
        <v>47120</v>
      </c>
      <c r="U30" s="240">
        <v>424</v>
      </c>
      <c r="V30" s="240">
        <v>-23135</v>
      </c>
      <c r="W30" s="240">
        <v>26494</v>
      </c>
      <c r="X30" s="240">
        <v>-17842</v>
      </c>
      <c r="Y30" s="240">
        <f>SUM(U30:X30)</f>
        <v>-14059</v>
      </c>
      <c r="AA30" s="240">
        <v>-2372</v>
      </c>
      <c r="AB30" s="240"/>
      <c r="AC30" s="240"/>
      <c r="AD30" s="240"/>
      <c r="AE30" s="240">
        <f>SUM(AA30:AD30)</f>
        <v>-2372</v>
      </c>
      <c r="AG30" s="213"/>
      <c r="AI30" s="389"/>
      <c r="AJ30" s="213"/>
    </row>
    <row r="31" spans="1:36" s="237" customFormat="1" ht="18.75" customHeight="1">
      <c r="A31" s="197" t="s">
        <v>439</v>
      </c>
      <c r="B31" s="197"/>
      <c r="C31" s="243">
        <f>SUM(C22:C30)</f>
        <v>4320425</v>
      </c>
      <c r="D31" s="243">
        <f>SUM(D22:D30)</f>
        <v>3973053</v>
      </c>
      <c r="E31" s="244">
        <f>SUM(E22:E30)</f>
        <v>4209334</v>
      </c>
      <c r="F31" s="244">
        <f>SUM(F22:F30)</f>
        <v>3982993</v>
      </c>
      <c r="G31" s="243">
        <f>SUM(G22:G30)</f>
        <v>16485805</v>
      </c>
      <c r="H31" s="243"/>
      <c r="I31" s="243">
        <f>SUM(I22:I30)</f>
        <v>4014014</v>
      </c>
      <c r="J31" s="243">
        <f>SUM(J22:J30)</f>
        <v>3841645</v>
      </c>
      <c r="K31" s="244">
        <f>SUM(K22:K30)</f>
        <v>4403748</v>
      </c>
      <c r="L31" s="244">
        <f>SUM(L22:L30)</f>
        <v>3612160</v>
      </c>
      <c r="M31" s="245">
        <f>SUM(M22:M30)</f>
        <v>15871567</v>
      </c>
      <c r="O31" s="243">
        <f>SUM(O22:O30)</f>
        <v>4023906</v>
      </c>
      <c r="P31" s="244">
        <f>SUM(P22:P30)</f>
        <v>4247144</v>
      </c>
      <c r="Q31" s="345">
        <f>SUM(Q22:Q30)</f>
        <v>3838879</v>
      </c>
      <c r="R31" s="244">
        <f>SUM(R22:R30)</f>
        <v>2723117</v>
      </c>
      <c r="S31" s="245">
        <f>SUM(S22:S30)</f>
        <v>14833046</v>
      </c>
      <c r="U31" s="243">
        <f>SUM(U22:U30)</f>
        <v>4368748</v>
      </c>
      <c r="V31" s="243">
        <f>SUM(V22:V30)</f>
        <v>4143540</v>
      </c>
      <c r="W31" s="243">
        <f>SUM(W22:W30)</f>
        <v>4479849</v>
      </c>
      <c r="X31" s="243">
        <f>SUM(X22:X30)</f>
        <v>3287609</v>
      </c>
      <c r="Y31" s="245">
        <f>SUM(Y22:Y30)</f>
        <v>16279746</v>
      </c>
      <c r="AA31" s="243">
        <f>SUM(AA22:AA30)</f>
        <v>4293911</v>
      </c>
      <c r="AB31" s="243">
        <f>SUM(AB22:AB30)</f>
        <v>0</v>
      </c>
      <c r="AC31" s="243">
        <f>SUM(AC22:AC30)</f>
        <v>0</v>
      </c>
      <c r="AD31" s="243">
        <f>SUM(AD22:AD30)</f>
        <v>0</v>
      </c>
      <c r="AE31" s="245">
        <f>SUM(AE22:AE30)</f>
        <v>4293911</v>
      </c>
      <c r="AG31" s="213"/>
      <c r="AI31" s="391"/>
      <c r="AJ31" s="213"/>
    </row>
    <row r="32" spans="1:36" s="228" customFormat="1" ht="18.75" customHeight="1">
      <c r="A32" s="237" t="s">
        <v>440</v>
      </c>
      <c r="B32" s="80"/>
      <c r="C32" s="246"/>
      <c r="D32" s="246"/>
      <c r="E32" s="247"/>
      <c r="F32" s="247"/>
      <c r="G32" s="246"/>
      <c r="H32" s="246"/>
      <c r="I32" s="246"/>
      <c r="J32" s="246"/>
      <c r="K32" s="247"/>
      <c r="L32" s="247"/>
      <c r="M32" s="246"/>
      <c r="O32" s="246"/>
      <c r="P32" s="246"/>
      <c r="Q32" s="346"/>
      <c r="R32" s="247"/>
      <c r="S32" s="246"/>
      <c r="U32" s="246"/>
      <c r="V32" s="246"/>
      <c r="W32" s="247"/>
      <c r="X32" s="247"/>
      <c r="Y32" s="246"/>
      <c r="AA32" s="246"/>
      <c r="AB32" s="246"/>
      <c r="AC32" s="247"/>
      <c r="AD32" s="247"/>
      <c r="AE32" s="246"/>
      <c r="AG32" s="213"/>
      <c r="AI32" s="387"/>
      <c r="AJ32" s="213"/>
    </row>
    <row r="33" spans="1:36" s="80" customFormat="1" ht="18.75" customHeight="1">
      <c r="A33" s="248" t="s">
        <v>441</v>
      </c>
      <c r="C33" s="246">
        <v>4050396</v>
      </c>
      <c r="D33" s="246">
        <v>4115010</v>
      </c>
      <c r="E33" s="247">
        <v>4164951</v>
      </c>
      <c r="F33" s="247">
        <v>3995656</v>
      </c>
      <c r="G33" s="246">
        <f>SUM(C33:F33)</f>
        <v>16326013</v>
      </c>
      <c r="H33" s="246"/>
      <c r="I33" s="246">
        <v>3806814</v>
      </c>
      <c r="J33" s="246">
        <v>3956796</v>
      </c>
      <c r="K33" s="247">
        <v>4271058</v>
      </c>
      <c r="L33" s="247">
        <v>3548779</v>
      </c>
      <c r="M33" s="246">
        <f>SUM(I33:L33)</f>
        <v>15583447</v>
      </c>
      <c r="O33" s="246">
        <v>4084450</v>
      </c>
      <c r="P33" s="246">
        <v>4137137</v>
      </c>
      <c r="Q33" s="373">
        <f>3737133+228</f>
        <v>3737361</v>
      </c>
      <c r="R33" s="372">
        <f>3047162+227</f>
        <v>3047389</v>
      </c>
      <c r="S33" s="246">
        <f>SUM(O33:R33)</f>
        <v>15006337</v>
      </c>
      <c r="U33" s="246">
        <v>3773123</v>
      </c>
      <c r="V33" s="246">
        <v>4118189</v>
      </c>
      <c r="W33" s="246">
        <v>3988258</v>
      </c>
      <c r="X33" s="247">
        <v>3440617</v>
      </c>
      <c r="Y33" s="246">
        <f>SUM(U33:X33)</f>
        <v>15320187</v>
      </c>
      <c r="AA33" s="246">
        <v>3961174</v>
      </c>
      <c r="AB33" s="246"/>
      <c r="AC33" s="246"/>
      <c r="AD33" s="247"/>
      <c r="AE33" s="246">
        <f>SUM(AA33:AD33)</f>
        <v>3961174</v>
      </c>
      <c r="AG33" s="213"/>
      <c r="AI33" s="388"/>
      <c r="AJ33" s="213"/>
    </row>
    <row r="34" spans="1:36" s="80" customFormat="1" ht="18.75" customHeight="1">
      <c r="A34" s="248" t="s">
        <v>442</v>
      </c>
      <c r="C34" s="246">
        <v>89744</v>
      </c>
      <c r="D34" s="246">
        <v>38880</v>
      </c>
      <c r="E34" s="247">
        <v>34507</v>
      </c>
      <c r="F34" s="247">
        <v>61055</v>
      </c>
      <c r="G34" s="246">
        <f>SUM(C34:F34)</f>
        <v>224186</v>
      </c>
      <c r="H34" s="246"/>
      <c r="I34" s="246">
        <v>48848</v>
      </c>
      <c r="J34" s="246">
        <v>62789</v>
      </c>
      <c r="K34" s="247">
        <v>34123</v>
      </c>
      <c r="L34" s="247">
        <v>88574</v>
      </c>
      <c r="M34" s="246">
        <f>SUM(I34:L34)</f>
        <v>234334</v>
      </c>
      <c r="O34" s="246">
        <v>91669</v>
      </c>
      <c r="P34" s="246">
        <v>130629</v>
      </c>
      <c r="Q34" s="346">
        <v>179472</v>
      </c>
      <c r="R34" s="247">
        <v>145907</v>
      </c>
      <c r="S34" s="246">
        <f>SUM(O34:R34)</f>
        <v>547677</v>
      </c>
      <c r="U34" s="246">
        <v>168360</v>
      </c>
      <c r="V34" s="246">
        <v>140928</v>
      </c>
      <c r="W34" s="246">
        <v>137757</v>
      </c>
      <c r="X34" s="247">
        <v>161211</v>
      </c>
      <c r="Y34" s="246">
        <f>SUM(U34:X34)</f>
        <v>608256</v>
      </c>
      <c r="AA34" s="246">
        <v>180047</v>
      </c>
      <c r="AB34" s="246"/>
      <c r="AC34" s="246"/>
      <c r="AD34" s="247"/>
      <c r="AE34" s="246">
        <f>SUM(AA34:AD34)</f>
        <v>180047</v>
      </c>
      <c r="AG34" s="213"/>
      <c r="AI34" s="388"/>
      <c r="AJ34" s="213"/>
    </row>
    <row r="35" spans="3:36" s="197" customFormat="1" ht="18.75" customHeight="1">
      <c r="C35" s="243">
        <f>SUM(C33:C34)</f>
        <v>4140140</v>
      </c>
      <c r="D35" s="243">
        <f>SUM(D33:D34)</f>
        <v>4153890</v>
      </c>
      <c r="E35" s="244">
        <f>SUM(E33:E34)</f>
        <v>4199458</v>
      </c>
      <c r="F35" s="244">
        <f>SUM(F33:F34)</f>
        <v>4056711</v>
      </c>
      <c r="G35" s="243">
        <f>SUM(G33:G34)</f>
        <v>16550199</v>
      </c>
      <c r="H35" s="249"/>
      <c r="I35" s="243">
        <f>SUM(I33:I34)</f>
        <v>3855662</v>
      </c>
      <c r="J35" s="243">
        <f>SUM(J33:J34)</f>
        <v>4019585</v>
      </c>
      <c r="K35" s="244">
        <f>SUM(K33:K34)</f>
        <v>4305181</v>
      </c>
      <c r="L35" s="244">
        <f>SUM(L33:L34)</f>
        <v>3637353</v>
      </c>
      <c r="M35" s="243">
        <f>SUM(M33:M34)</f>
        <v>15817781</v>
      </c>
      <c r="O35" s="243">
        <f>SUM(O33:O34)</f>
        <v>4176119</v>
      </c>
      <c r="P35" s="244">
        <f>SUM(P33:P34)</f>
        <v>4267766</v>
      </c>
      <c r="Q35" s="345">
        <f>SUM(Q33:Q34)</f>
        <v>3916833</v>
      </c>
      <c r="R35" s="244">
        <f>SUM(R33:R34)</f>
        <v>3193296</v>
      </c>
      <c r="S35" s="243">
        <f>SUM(S33:S34)</f>
        <v>15554014</v>
      </c>
      <c r="U35" s="243">
        <f>SUM(U33:U34)</f>
        <v>3941483</v>
      </c>
      <c r="V35" s="243">
        <f>SUM(V33:V34)</f>
        <v>4259117</v>
      </c>
      <c r="W35" s="243">
        <f>SUM(W33:W34)</f>
        <v>4126015</v>
      </c>
      <c r="X35" s="243">
        <f>SUM(X33:X34)</f>
        <v>3601828</v>
      </c>
      <c r="Y35" s="243">
        <f>SUM(Y33:Y34)</f>
        <v>15928443</v>
      </c>
      <c r="AA35" s="243">
        <f>SUM(AA33:AA34)</f>
        <v>4141221</v>
      </c>
      <c r="AB35" s="243">
        <f>SUM(AB33:AB34)</f>
        <v>0</v>
      </c>
      <c r="AC35" s="243">
        <f>SUM(AC33:AC34)</f>
        <v>0</v>
      </c>
      <c r="AD35" s="243">
        <f>SUM(AD33:AD34)</f>
        <v>0</v>
      </c>
      <c r="AE35" s="243">
        <f>SUM(AE33:AE34)</f>
        <v>4141221</v>
      </c>
      <c r="AG35" s="213"/>
      <c r="AI35" s="392"/>
      <c r="AJ35" s="213"/>
    </row>
    <row r="36" spans="1:36" s="228" customFormat="1" ht="18.75" customHeight="1">
      <c r="A36" s="237" t="s">
        <v>443</v>
      </c>
      <c r="B36" s="80"/>
      <c r="C36" s="246"/>
      <c r="D36" s="246"/>
      <c r="E36" s="247"/>
      <c r="F36" s="247"/>
      <c r="G36" s="246"/>
      <c r="H36" s="246"/>
      <c r="I36" s="246"/>
      <c r="J36" s="246"/>
      <c r="K36" s="247"/>
      <c r="L36" s="247"/>
      <c r="M36" s="246"/>
      <c r="O36" s="246"/>
      <c r="P36" s="246"/>
      <c r="Q36" s="346"/>
      <c r="R36" s="247"/>
      <c r="S36" s="246"/>
      <c r="U36" s="246"/>
      <c r="V36" s="246"/>
      <c r="W36" s="247"/>
      <c r="X36" s="247"/>
      <c r="Y36" s="246"/>
      <c r="AA36" s="246"/>
      <c r="AB36" s="246"/>
      <c r="AC36" s="247"/>
      <c r="AD36" s="247"/>
      <c r="AE36" s="246"/>
      <c r="AG36" s="213"/>
      <c r="AI36" s="387"/>
      <c r="AJ36" s="213"/>
    </row>
    <row r="37" spans="1:36" s="80" customFormat="1" ht="18.75" customHeight="1">
      <c r="A37" s="248" t="s">
        <v>444</v>
      </c>
      <c r="C37" s="246">
        <v>4235244</v>
      </c>
      <c r="D37" s="246">
        <v>3933551</v>
      </c>
      <c r="E37" s="247">
        <v>4175844</v>
      </c>
      <c r="F37" s="247">
        <v>3929985</v>
      </c>
      <c r="G37" s="246">
        <f>SUM(C37:F37)</f>
        <v>16274624</v>
      </c>
      <c r="H37" s="246"/>
      <c r="I37" s="246">
        <v>3964110</v>
      </c>
      <c r="J37" s="246">
        <v>3804014</v>
      </c>
      <c r="K37" s="247">
        <v>4371322</v>
      </c>
      <c r="L37" s="247">
        <v>3515922</v>
      </c>
      <c r="M37" s="246">
        <f>SUM(I37:L37)</f>
        <v>15655368</v>
      </c>
      <c r="O37" s="250">
        <v>3929018</v>
      </c>
      <c r="P37" s="246">
        <v>4100404</v>
      </c>
      <c r="Q37" s="373">
        <f>3670739+228</f>
        <v>3670967</v>
      </c>
      <c r="R37" s="372">
        <f>2571572+764</f>
        <v>2572336</v>
      </c>
      <c r="S37" s="246">
        <f>SUM(O37:R37)</f>
        <v>14272725</v>
      </c>
      <c r="U37" s="250">
        <v>4204976</v>
      </c>
      <c r="V37" s="246">
        <v>4006039</v>
      </c>
      <c r="W37" s="246">
        <v>4356757</v>
      </c>
      <c r="X37" s="247">
        <v>3138458</v>
      </c>
      <c r="Y37" s="246">
        <f>SUM(U37:X37)</f>
        <v>15706230</v>
      </c>
      <c r="AA37" s="250">
        <v>4144207</v>
      </c>
      <c r="AB37" s="246"/>
      <c r="AC37" s="246"/>
      <c r="AD37" s="247"/>
      <c r="AE37" s="246">
        <f>SUM(AA37:AD37)</f>
        <v>4144207</v>
      </c>
      <c r="AG37" s="213"/>
      <c r="AI37" s="388"/>
      <c r="AJ37" s="213"/>
    </row>
    <row r="38" spans="1:36" s="80" customFormat="1" ht="18.75" customHeight="1">
      <c r="A38" s="248" t="s">
        <v>445</v>
      </c>
      <c r="C38" s="246">
        <v>85181</v>
      </c>
      <c r="D38" s="246">
        <v>39502</v>
      </c>
      <c r="E38" s="247">
        <v>33490</v>
      </c>
      <c r="F38" s="247">
        <v>60367</v>
      </c>
      <c r="G38" s="246">
        <f>SUM(C38:F38)</f>
        <v>218540</v>
      </c>
      <c r="H38" s="246"/>
      <c r="I38" s="246">
        <v>49904</v>
      </c>
      <c r="J38" s="246">
        <v>37631</v>
      </c>
      <c r="K38" s="247">
        <v>32426</v>
      </c>
      <c r="L38" s="247">
        <v>96143</v>
      </c>
      <c r="M38" s="246">
        <f>SUM(I38:L38)</f>
        <v>216104</v>
      </c>
      <c r="O38" s="250">
        <v>94888</v>
      </c>
      <c r="P38" s="246">
        <v>146740</v>
      </c>
      <c r="Q38" s="346">
        <v>167912</v>
      </c>
      <c r="R38" s="372">
        <f>150782-1</f>
        <v>150781</v>
      </c>
      <c r="S38" s="246">
        <f>SUM(O38:R38)</f>
        <v>560321</v>
      </c>
      <c r="U38" s="250">
        <v>163772</v>
      </c>
      <c r="V38" s="246">
        <v>137501</v>
      </c>
      <c r="W38" s="246">
        <v>123092</v>
      </c>
      <c r="X38" s="247">
        <v>149151</v>
      </c>
      <c r="Y38" s="246">
        <f>SUM(U38:X38)</f>
        <v>573516</v>
      </c>
      <c r="AA38" s="250">
        <v>149704</v>
      </c>
      <c r="AB38" s="246"/>
      <c r="AC38" s="246"/>
      <c r="AD38" s="247"/>
      <c r="AE38" s="246">
        <f>SUM(AA38:AD38)</f>
        <v>149704</v>
      </c>
      <c r="AG38" s="213"/>
      <c r="AI38" s="388"/>
      <c r="AJ38" s="213"/>
    </row>
    <row r="39" spans="3:36" s="197" customFormat="1" ht="18" customHeight="1">
      <c r="C39" s="243">
        <f>SUM(C37:C38)</f>
        <v>4320425</v>
      </c>
      <c r="D39" s="243">
        <f>SUM(D37:D38)</f>
        <v>3973053</v>
      </c>
      <c r="E39" s="244">
        <f>SUM(E37:E38)</f>
        <v>4209334</v>
      </c>
      <c r="F39" s="244">
        <f>SUM(F37:F38)</f>
        <v>3990352</v>
      </c>
      <c r="G39" s="243">
        <f>SUM(G37:G38)</f>
        <v>16493164</v>
      </c>
      <c r="H39" s="249"/>
      <c r="I39" s="243">
        <f>SUM(I37:I38)</f>
        <v>4014014</v>
      </c>
      <c r="J39" s="243">
        <f>SUM(J37:J38)</f>
        <v>3841645</v>
      </c>
      <c r="K39" s="244">
        <f>SUM(K37:K38)</f>
        <v>4403748</v>
      </c>
      <c r="L39" s="244">
        <f>SUM(L37:L38)</f>
        <v>3612065</v>
      </c>
      <c r="M39" s="243">
        <f>SUM(M37:M38)</f>
        <v>15871472</v>
      </c>
      <c r="O39" s="243">
        <f>SUM(O37:O38)</f>
        <v>4023906</v>
      </c>
      <c r="P39" s="244">
        <f>SUM(P37:P38)</f>
        <v>4247144</v>
      </c>
      <c r="Q39" s="345">
        <f>SUM(Q37:Q38)</f>
        <v>3838879</v>
      </c>
      <c r="R39" s="244">
        <f>SUM(R37:R38)</f>
        <v>2723117</v>
      </c>
      <c r="S39" s="243">
        <f>SUM(S37:S38)</f>
        <v>14833046</v>
      </c>
      <c r="U39" s="243">
        <f>SUM(U37:U38)</f>
        <v>4368748</v>
      </c>
      <c r="V39" s="244">
        <f>SUM(V37:V38)</f>
        <v>4143540</v>
      </c>
      <c r="W39" s="244">
        <f>SUM(W37:W38)</f>
        <v>4479849</v>
      </c>
      <c r="X39" s="244">
        <f>SUM(X37:X38)</f>
        <v>3287609</v>
      </c>
      <c r="Y39" s="243">
        <f>SUM(Y37:Y38)</f>
        <v>16279746</v>
      </c>
      <c r="AA39" s="243">
        <f>SUM(AA37:AA38)</f>
        <v>4293911</v>
      </c>
      <c r="AB39" s="243">
        <f>SUM(AB37:AB38)</f>
        <v>0</v>
      </c>
      <c r="AC39" s="243">
        <f>SUM(AC37:AC38)</f>
        <v>0</v>
      </c>
      <c r="AD39" s="243">
        <f>SUM(AD37:AD38)</f>
        <v>0</v>
      </c>
      <c r="AE39" s="243">
        <f>SUM(AE37:AE38)</f>
        <v>4293911</v>
      </c>
      <c r="AG39" s="213"/>
      <c r="AI39" s="392"/>
      <c r="AJ39" s="213"/>
    </row>
    <row r="40" spans="1:36" s="197" customFormat="1" ht="18.75" customHeight="1">
      <c r="A40" s="197" t="s">
        <v>446</v>
      </c>
      <c r="C40" s="249"/>
      <c r="D40" s="249"/>
      <c r="E40" s="251"/>
      <c r="F40" s="251"/>
      <c r="G40" s="249"/>
      <c r="H40" s="249"/>
      <c r="I40" s="249"/>
      <c r="J40" s="249"/>
      <c r="K40" s="251"/>
      <c r="L40" s="251"/>
      <c r="M40" s="249"/>
      <c r="O40" s="249"/>
      <c r="P40" s="249"/>
      <c r="Q40" s="347"/>
      <c r="R40" s="251"/>
      <c r="S40" s="249"/>
      <c r="U40" s="249"/>
      <c r="V40" s="249"/>
      <c r="W40" s="251"/>
      <c r="X40" s="251"/>
      <c r="Y40" s="249"/>
      <c r="AA40" s="249"/>
      <c r="AB40" s="249"/>
      <c r="AC40" s="251"/>
      <c r="AD40" s="251"/>
      <c r="AE40" s="249"/>
      <c r="AG40" s="213"/>
      <c r="AJ40" s="213"/>
    </row>
    <row r="41" spans="1:36" s="197" customFormat="1" ht="18.75" customHeight="1">
      <c r="A41" s="248" t="s">
        <v>532</v>
      </c>
      <c r="C41" s="252">
        <v>1.51</v>
      </c>
      <c r="D41" s="252">
        <v>1.53</v>
      </c>
      <c r="E41" s="253">
        <v>1.54</v>
      </c>
      <c r="F41" s="252">
        <v>1.49</v>
      </c>
      <c r="G41" s="252">
        <f>SUM(C41:F41)</f>
        <v>6.07</v>
      </c>
      <c r="H41" s="249"/>
      <c r="I41" s="252">
        <v>1.43</v>
      </c>
      <c r="J41" s="252">
        <v>1.49</v>
      </c>
      <c r="K41" s="254">
        <v>1.59</v>
      </c>
      <c r="L41" s="254">
        <v>1.33</v>
      </c>
      <c r="M41" s="252">
        <f>SUM(I41:L41)</f>
        <v>5.84</v>
      </c>
      <c r="O41" s="252">
        <v>1.53</v>
      </c>
      <c r="P41" s="252">
        <v>1.54</v>
      </c>
      <c r="Q41" s="348">
        <v>1.39</v>
      </c>
      <c r="R41" s="254">
        <v>1.11</v>
      </c>
      <c r="S41" s="255">
        <f>SUM(O41:R41)</f>
        <v>5.57</v>
      </c>
      <c r="U41" s="252">
        <v>1.39</v>
      </c>
      <c r="V41" s="252">
        <v>1.51</v>
      </c>
      <c r="W41" s="254">
        <v>1.46</v>
      </c>
      <c r="X41" s="254">
        <v>1.2700000000000005</v>
      </c>
      <c r="Y41" s="255">
        <f>SUM(U41:X41)</f>
        <v>5.63</v>
      </c>
      <c r="AA41" s="252">
        <v>1.46</v>
      </c>
      <c r="AB41" s="252"/>
      <c r="AC41" s="254"/>
      <c r="AD41" s="254"/>
      <c r="AE41" s="255">
        <f>SUM(AA41:AD41)</f>
        <v>1.46</v>
      </c>
      <c r="AG41" s="213"/>
      <c r="AJ41" s="213"/>
    </row>
    <row r="42" spans="1:36" s="197" customFormat="1" ht="18.75" customHeight="1" hidden="1" outlineLevel="1">
      <c r="A42" s="248" t="s">
        <v>491</v>
      </c>
      <c r="C42" s="256">
        <v>0</v>
      </c>
      <c r="D42" s="256">
        <v>0</v>
      </c>
      <c r="E42" s="256">
        <v>0</v>
      </c>
      <c r="F42" s="256">
        <v>0</v>
      </c>
      <c r="G42" s="251">
        <f>SUM(C42:F42)</f>
        <v>0</v>
      </c>
      <c r="H42" s="249"/>
      <c r="I42" s="257">
        <v>-0.01</v>
      </c>
      <c r="J42" s="257">
        <v>-0.02</v>
      </c>
      <c r="K42" s="257">
        <v>-0.01</v>
      </c>
      <c r="L42" s="257">
        <v>-0.01</v>
      </c>
      <c r="M42" s="257">
        <f>SUM(I42:L42)</f>
        <v>-0.05</v>
      </c>
      <c r="O42" s="257">
        <v>-0.01</v>
      </c>
      <c r="P42" s="256">
        <v>0</v>
      </c>
      <c r="Q42" s="349">
        <v>0</v>
      </c>
      <c r="R42" s="258">
        <v>0</v>
      </c>
      <c r="S42" s="257">
        <f>SUM(O42:R42)</f>
        <v>-0.01</v>
      </c>
      <c r="U42" s="256">
        <v>0</v>
      </c>
      <c r="V42" s="256"/>
      <c r="W42" s="258"/>
      <c r="X42" s="258">
        <v>0</v>
      </c>
      <c r="Y42" s="256">
        <f>SUM(U42:X42)</f>
        <v>0</v>
      </c>
      <c r="AA42" s="256"/>
      <c r="AB42" s="256"/>
      <c r="AC42" s="258"/>
      <c r="AD42" s="258"/>
      <c r="AE42" s="256">
        <f>SUM(AA42:AD42)</f>
        <v>0</v>
      </c>
      <c r="AG42" s="213"/>
      <c r="AJ42" s="213"/>
    </row>
    <row r="43" spans="1:36" s="197" customFormat="1" ht="18.75" customHeight="1" hidden="1" outlineLevel="1">
      <c r="A43" s="248"/>
      <c r="C43" s="257">
        <f>SUM(C41:C42)</f>
        <v>1.51</v>
      </c>
      <c r="D43" s="257">
        <f>SUM(D41:D42)</f>
        <v>1.53</v>
      </c>
      <c r="E43" s="259">
        <f>SUM(E41:E42)</f>
        <v>1.54</v>
      </c>
      <c r="F43" s="257">
        <f>SUM(F41:F42)</f>
        <v>1.49</v>
      </c>
      <c r="G43" s="260">
        <f>SUM(G41:G42)</f>
        <v>6.07</v>
      </c>
      <c r="H43" s="249"/>
      <c r="I43" s="257">
        <f>SUM(I41:I42)</f>
        <v>1.42</v>
      </c>
      <c r="J43" s="257">
        <f>SUM(J41:J42)</f>
        <v>1.47</v>
      </c>
      <c r="K43" s="258">
        <f>SUM(K41:K42)</f>
        <v>1.58</v>
      </c>
      <c r="L43" s="258">
        <f>SUM(L41:L42)</f>
        <v>1.32</v>
      </c>
      <c r="M43" s="257">
        <f>SUM(M41:M42)</f>
        <v>5.79</v>
      </c>
      <c r="O43" s="257">
        <f>SUM(O41:O42)</f>
        <v>1.52</v>
      </c>
      <c r="P43" s="258">
        <f>SUM(P41:P42)</f>
        <v>1.54</v>
      </c>
      <c r="Q43" s="349">
        <f>SUM(Q41:Q42)</f>
        <v>1.39</v>
      </c>
      <c r="R43" s="258">
        <f>SUM(R41:R42)</f>
        <v>1.11</v>
      </c>
      <c r="S43" s="257">
        <f>SUM(S41:S42)</f>
        <v>5.5600000000000005</v>
      </c>
      <c r="U43" s="257">
        <v>1.39</v>
      </c>
      <c r="V43" s="258"/>
      <c r="W43" s="258"/>
      <c r="X43" s="258">
        <v>1.2700000000000005</v>
      </c>
      <c r="Y43" s="257">
        <f>SUM(Y41:Y42)</f>
        <v>5.63</v>
      </c>
      <c r="AA43" s="257"/>
      <c r="AB43" s="258"/>
      <c r="AC43" s="258"/>
      <c r="AD43" s="258"/>
      <c r="AE43" s="257">
        <f>SUM(AE41:AE42)</f>
        <v>1.46</v>
      </c>
      <c r="AG43" s="213"/>
      <c r="AJ43" s="213"/>
    </row>
    <row r="44" spans="1:36" s="197" customFormat="1" ht="6" customHeight="1" collapsed="1">
      <c r="A44" s="248"/>
      <c r="C44" s="252"/>
      <c r="D44" s="252"/>
      <c r="E44" s="253"/>
      <c r="F44" s="252"/>
      <c r="G44" s="252"/>
      <c r="H44" s="249"/>
      <c r="I44" s="252"/>
      <c r="J44" s="252"/>
      <c r="K44" s="254"/>
      <c r="L44" s="254"/>
      <c r="M44" s="252"/>
      <c r="O44" s="252"/>
      <c r="P44" s="252"/>
      <c r="Q44" s="348"/>
      <c r="R44" s="254"/>
      <c r="S44" s="252"/>
      <c r="U44" s="252"/>
      <c r="V44" s="252"/>
      <c r="W44" s="254"/>
      <c r="X44" s="254"/>
      <c r="Y44" s="252"/>
      <c r="AA44" s="252"/>
      <c r="AB44" s="252"/>
      <c r="AC44" s="254"/>
      <c r="AD44" s="254"/>
      <c r="AE44" s="252"/>
      <c r="AG44" s="213"/>
      <c r="AJ44" s="213"/>
    </row>
    <row r="45" spans="1:36" s="197" customFormat="1" ht="18.75" customHeight="1">
      <c r="A45" s="248" t="s">
        <v>533</v>
      </c>
      <c r="C45" s="252">
        <v>1.5</v>
      </c>
      <c r="D45" s="252">
        <v>1.53</v>
      </c>
      <c r="E45" s="253">
        <v>1.54</v>
      </c>
      <c r="F45" s="252">
        <v>1.49</v>
      </c>
      <c r="G45" s="252">
        <f>SUM(C45:F45)</f>
        <v>6.0600000000000005</v>
      </c>
      <c r="H45" s="249"/>
      <c r="I45" s="252">
        <v>1.42</v>
      </c>
      <c r="J45" s="252">
        <v>1.49</v>
      </c>
      <c r="K45" s="254">
        <v>1.59</v>
      </c>
      <c r="L45" s="254">
        <v>1.33</v>
      </c>
      <c r="M45" s="252">
        <f>SUM(I45:L45)</f>
        <v>5.83</v>
      </c>
      <c r="O45" s="252">
        <v>1.52</v>
      </c>
      <c r="P45" s="252">
        <v>1.54</v>
      </c>
      <c r="Q45" s="348">
        <v>1.39</v>
      </c>
      <c r="R45" s="254">
        <v>1.11</v>
      </c>
      <c r="S45" s="252">
        <f>SUM(O45:R45)</f>
        <v>5.5600000000000005</v>
      </c>
      <c r="U45" s="252">
        <v>1.38</v>
      </c>
      <c r="V45" s="252">
        <v>1.51</v>
      </c>
      <c r="W45" s="254">
        <v>1.46</v>
      </c>
      <c r="X45" s="254">
        <v>1.25</v>
      </c>
      <c r="Y45" s="252">
        <f>SUM(U45:X45)</f>
        <v>5.6</v>
      </c>
      <c r="AA45" s="252">
        <v>1.41</v>
      </c>
      <c r="AB45" s="252"/>
      <c r="AC45" s="254"/>
      <c r="AD45" s="254"/>
      <c r="AE45" s="252">
        <f>SUM(AA45:AD45)</f>
        <v>1.41</v>
      </c>
      <c r="AG45" s="213"/>
      <c r="AJ45" s="213"/>
    </row>
    <row r="46" spans="1:33" s="197" customFormat="1" ht="18.75" customHeight="1" hidden="1" outlineLevel="1">
      <c r="A46" s="248" t="s">
        <v>492</v>
      </c>
      <c r="C46" s="256">
        <v>0</v>
      </c>
      <c r="D46" s="256">
        <v>0</v>
      </c>
      <c r="E46" s="256">
        <v>0</v>
      </c>
      <c r="F46" s="256">
        <v>0</v>
      </c>
      <c r="G46" s="256">
        <f>SUM(C46:F46)</f>
        <v>0</v>
      </c>
      <c r="H46" s="249"/>
      <c r="I46" s="257">
        <v>-0.01</v>
      </c>
      <c r="J46" s="257">
        <v>-0.02</v>
      </c>
      <c r="K46" s="257">
        <v>-0.01</v>
      </c>
      <c r="L46" s="257">
        <v>-0.01</v>
      </c>
      <c r="M46" s="257">
        <f>SUM(I46:L46)</f>
        <v>-0.05</v>
      </c>
      <c r="O46" s="257">
        <v>-0.01</v>
      </c>
      <c r="P46" s="256">
        <v>0</v>
      </c>
      <c r="Q46" s="349">
        <v>0</v>
      </c>
      <c r="R46" s="258">
        <v>0</v>
      </c>
      <c r="S46" s="257">
        <f>SUM(O46:R46)</f>
        <v>-0.01</v>
      </c>
      <c r="U46" s="256">
        <v>0</v>
      </c>
      <c r="V46" s="256">
        <v>0</v>
      </c>
      <c r="W46" s="258">
        <v>0</v>
      </c>
      <c r="X46" s="258">
        <v>0</v>
      </c>
      <c r="Y46" s="256">
        <f>SUM(U46:X46)</f>
        <v>0</v>
      </c>
      <c r="AA46" s="256">
        <v>0</v>
      </c>
      <c r="AB46" s="256"/>
      <c r="AC46" s="258"/>
      <c r="AD46" s="258">
        <v>0</v>
      </c>
      <c r="AE46" s="256">
        <f>SUM(AA46:AD46)</f>
        <v>0</v>
      </c>
      <c r="AG46" s="213"/>
    </row>
    <row r="47" spans="1:33" s="197" customFormat="1" ht="18.75" customHeight="1" hidden="1" outlineLevel="1">
      <c r="A47" s="248"/>
      <c r="C47" s="260">
        <f>SUM(C45:C46)</f>
        <v>1.5</v>
      </c>
      <c r="D47" s="260">
        <f>SUM(D45:D46)</f>
        <v>1.53</v>
      </c>
      <c r="E47" s="260">
        <f>SUM(E45:E46)</f>
        <v>1.54</v>
      </c>
      <c r="F47" s="260">
        <f>SUM(F45:F46)</f>
        <v>1.49</v>
      </c>
      <c r="G47" s="260">
        <f>SUM(G45:G46)</f>
        <v>6.0600000000000005</v>
      </c>
      <c r="H47" s="249"/>
      <c r="I47" s="260">
        <f>SUM(I45:I46)</f>
        <v>1.41</v>
      </c>
      <c r="J47" s="260">
        <f>SUM(J45:J46)</f>
        <v>1.47</v>
      </c>
      <c r="K47" s="260">
        <f>SUM(K45:K46)</f>
        <v>1.58</v>
      </c>
      <c r="L47" s="260">
        <f>SUM(L45:L46)</f>
        <v>1.32</v>
      </c>
      <c r="M47" s="260">
        <f>SUM(M45:M46)</f>
        <v>5.78</v>
      </c>
      <c r="O47" s="260">
        <f>SUM(O45:O46)</f>
        <v>1.51</v>
      </c>
      <c r="P47" s="260">
        <f>SUM(P45:P46)</f>
        <v>1.54</v>
      </c>
      <c r="Q47" s="350">
        <f>SUM(Q45:Q46)</f>
        <v>1.39</v>
      </c>
      <c r="R47" s="261">
        <f>SUM(R45:R46)</f>
        <v>1.11</v>
      </c>
      <c r="S47" s="260">
        <f>SUM(S45:S46)</f>
        <v>5.550000000000001</v>
      </c>
      <c r="U47" s="260">
        <f>SUM(U45:U46)</f>
        <v>1.38</v>
      </c>
      <c r="V47" s="261">
        <f>SUM(V45:V46)</f>
        <v>1.51</v>
      </c>
      <c r="W47" s="261">
        <f>SUM(W45:W46)</f>
        <v>1.46</v>
      </c>
      <c r="X47" s="261">
        <v>1.3800000000000008</v>
      </c>
      <c r="Y47" s="260">
        <f>SUM(Y45:Y46)</f>
        <v>5.6</v>
      </c>
      <c r="AA47" s="260">
        <v>1.38</v>
      </c>
      <c r="AB47" s="261"/>
      <c r="AC47" s="261"/>
      <c r="AD47" s="261">
        <v>5.6</v>
      </c>
      <c r="AE47" s="260">
        <f>SUM(AE45:AE46)</f>
        <v>1.41</v>
      </c>
      <c r="AG47" s="213"/>
    </row>
    <row r="48" spans="3:13" s="197" customFormat="1" ht="18.75" customHeight="1" collapsed="1">
      <c r="C48" s="249"/>
      <c r="D48" s="249"/>
      <c r="E48" s="249"/>
      <c r="F48" s="249"/>
      <c r="G48" s="249"/>
      <c r="H48" s="249"/>
      <c r="I48" s="249"/>
      <c r="J48" s="249"/>
      <c r="K48" s="249"/>
      <c r="L48" s="249"/>
      <c r="M48" s="249"/>
    </row>
    <row r="49" ht="20.25" customHeight="1">
      <c r="A49" s="262"/>
    </row>
    <row r="50" spans="1:30" s="198" customFormat="1" ht="24" customHeight="1">
      <c r="A50" s="3" t="s">
        <v>238</v>
      </c>
      <c r="B50" s="196"/>
      <c r="C50" s="195" t="s">
        <v>303</v>
      </c>
      <c r="D50" s="195" t="s">
        <v>304</v>
      </c>
      <c r="E50" s="195" t="s">
        <v>305</v>
      </c>
      <c r="F50" s="195" t="s">
        <v>306</v>
      </c>
      <c r="G50" s="2"/>
      <c r="H50" s="197"/>
      <c r="I50" s="195" t="s">
        <v>466</v>
      </c>
      <c r="J50" s="195" t="s">
        <v>467</v>
      </c>
      <c r="K50" s="195" t="s">
        <v>468</v>
      </c>
      <c r="L50" s="195" t="s">
        <v>469</v>
      </c>
      <c r="M50" s="2"/>
      <c r="O50" s="195" t="s">
        <v>493</v>
      </c>
      <c r="P50" s="195" t="s">
        <v>494</v>
      </c>
      <c r="Q50" s="195" t="s">
        <v>495</v>
      </c>
      <c r="R50" s="195" t="s">
        <v>496</v>
      </c>
      <c r="U50" s="195" t="s">
        <v>521</v>
      </c>
      <c r="V50" s="195" t="s">
        <v>522</v>
      </c>
      <c r="W50" s="195" t="s">
        <v>523</v>
      </c>
      <c r="X50" s="195" t="s">
        <v>524</v>
      </c>
      <c r="AA50" s="195" t="s">
        <v>536</v>
      </c>
      <c r="AB50" s="195" t="s">
        <v>537</v>
      </c>
      <c r="AC50" s="195" t="s">
        <v>538</v>
      </c>
      <c r="AD50" s="195" t="s">
        <v>539</v>
      </c>
    </row>
    <row r="51" spans="1:27" ht="15.75">
      <c r="A51" s="224" t="s">
        <v>239</v>
      </c>
      <c r="B51" s="263"/>
      <c r="C51" s="264"/>
      <c r="D51" s="78"/>
      <c r="E51" s="78"/>
      <c r="F51" s="78"/>
      <c r="I51" s="264"/>
      <c r="J51" s="78"/>
      <c r="K51" s="78"/>
      <c r="L51" s="78"/>
      <c r="O51" s="264"/>
      <c r="U51" s="264"/>
      <c r="AA51" s="264"/>
    </row>
    <row r="52" spans="2:27" ht="19.5" customHeight="1">
      <c r="B52" s="263"/>
      <c r="C52" s="228"/>
      <c r="D52" s="78"/>
      <c r="E52" s="78"/>
      <c r="F52" s="78"/>
      <c r="I52" s="228"/>
      <c r="J52" s="78"/>
      <c r="K52" s="78"/>
      <c r="L52" s="78"/>
      <c r="O52" s="228"/>
      <c r="U52" s="228"/>
      <c r="AA52" s="228"/>
    </row>
    <row r="53" spans="1:27" ht="19.5" customHeight="1">
      <c r="A53" s="265" t="s">
        <v>240</v>
      </c>
      <c r="B53" s="263"/>
      <c r="C53" s="228"/>
      <c r="D53" s="78"/>
      <c r="E53" s="78"/>
      <c r="F53" s="78"/>
      <c r="I53" s="228"/>
      <c r="J53" s="78"/>
      <c r="K53" s="78"/>
      <c r="L53" s="78"/>
      <c r="O53" s="228"/>
      <c r="U53" s="228"/>
      <c r="AA53" s="228"/>
    </row>
    <row r="54" spans="1:30" ht="19.5" customHeight="1">
      <c r="A54" s="266" t="s">
        <v>447</v>
      </c>
      <c r="B54" s="263"/>
      <c r="C54" s="228"/>
      <c r="D54" s="228"/>
      <c r="E54" s="228"/>
      <c r="F54" s="228"/>
      <c r="I54" s="228"/>
      <c r="J54" s="228"/>
      <c r="K54" s="228"/>
      <c r="L54" s="228"/>
      <c r="O54" s="228"/>
      <c r="P54" s="228"/>
      <c r="Q54" s="228"/>
      <c r="R54" s="228"/>
      <c r="S54" s="270"/>
      <c r="U54" s="228"/>
      <c r="V54" s="228"/>
      <c r="W54" s="228"/>
      <c r="X54" s="228"/>
      <c r="AA54" s="228"/>
      <c r="AB54" s="228"/>
      <c r="AC54" s="228"/>
      <c r="AD54" s="228"/>
    </row>
    <row r="55" spans="1:30" s="270" customFormat="1" ht="16.5" customHeight="1">
      <c r="A55" s="267" t="s">
        <v>241</v>
      </c>
      <c r="B55" s="268"/>
      <c r="C55" s="212">
        <v>5615057</v>
      </c>
      <c r="D55" s="212">
        <v>4756474</v>
      </c>
      <c r="E55" s="214">
        <v>4706339</v>
      </c>
      <c r="F55" s="212">
        <v>6191140</v>
      </c>
      <c r="G55" s="269"/>
      <c r="H55" s="269"/>
      <c r="I55" s="212">
        <v>6076085</v>
      </c>
      <c r="J55" s="212">
        <v>11277499</v>
      </c>
      <c r="K55" s="212">
        <v>7786162</v>
      </c>
      <c r="L55" s="214">
        <v>7954294</v>
      </c>
      <c r="M55" s="269"/>
      <c r="O55" s="271">
        <v>8178517</v>
      </c>
      <c r="P55" s="212">
        <v>6000358</v>
      </c>
      <c r="Q55" s="212">
        <v>6987365</v>
      </c>
      <c r="R55" s="214">
        <v>7903777</v>
      </c>
      <c r="U55" s="271">
        <v>8704003</v>
      </c>
      <c r="V55" s="212">
        <v>7551044</v>
      </c>
      <c r="W55" s="212">
        <v>6570923</v>
      </c>
      <c r="X55" s="374">
        <v>7704517</v>
      </c>
      <c r="AA55" s="271">
        <v>7927369</v>
      </c>
      <c r="AB55" s="212"/>
      <c r="AC55" s="212"/>
      <c r="AD55" s="374"/>
    </row>
    <row r="56" spans="1:30" s="270" customFormat="1" ht="16.5" customHeight="1" hidden="1" outlineLevel="1">
      <c r="A56" s="267" t="s">
        <v>242</v>
      </c>
      <c r="B56" s="268"/>
      <c r="C56" s="214">
        <v>60296</v>
      </c>
      <c r="D56" s="212">
        <v>60407</v>
      </c>
      <c r="E56" s="214">
        <v>0</v>
      </c>
      <c r="F56" s="214">
        <v>0</v>
      </c>
      <c r="G56" s="269"/>
      <c r="H56" s="269"/>
      <c r="I56" s="214">
        <v>0</v>
      </c>
      <c r="J56" s="214">
        <v>0</v>
      </c>
      <c r="K56" s="214">
        <v>0</v>
      </c>
      <c r="L56" s="214">
        <v>0</v>
      </c>
      <c r="M56" s="269"/>
      <c r="O56" s="214">
        <v>0</v>
      </c>
      <c r="P56" s="214">
        <v>0</v>
      </c>
      <c r="Q56" s="214">
        <v>0</v>
      </c>
      <c r="R56" s="214"/>
      <c r="U56" s="384"/>
      <c r="V56" s="384"/>
      <c r="W56" s="384"/>
      <c r="X56" s="385"/>
      <c r="AA56" s="384"/>
      <c r="AB56" s="384"/>
      <c r="AC56" s="384"/>
      <c r="AD56" s="385"/>
    </row>
    <row r="57" spans="1:30" s="270" customFormat="1" ht="16.5" customHeight="1" collapsed="1">
      <c r="A57" s="368" t="s">
        <v>519</v>
      </c>
      <c r="B57" s="268"/>
      <c r="C57" s="214">
        <v>197572</v>
      </c>
      <c r="D57" s="212">
        <v>204310</v>
      </c>
      <c r="E57" s="214">
        <v>204093</v>
      </c>
      <c r="F57" s="214">
        <v>205397</v>
      </c>
      <c r="G57" s="269"/>
      <c r="H57" s="269"/>
      <c r="I57" s="214">
        <v>201702</v>
      </c>
      <c r="J57" s="214">
        <v>1170723</v>
      </c>
      <c r="K57" s="214">
        <v>955500</v>
      </c>
      <c r="L57" s="214">
        <v>960945</v>
      </c>
      <c r="M57" s="269"/>
      <c r="O57" s="332">
        <v>968198</v>
      </c>
      <c r="P57" s="332">
        <v>978415</v>
      </c>
      <c r="Q57" s="332">
        <v>940040</v>
      </c>
      <c r="R57" s="332">
        <v>2213763</v>
      </c>
      <c r="U57" s="332">
        <v>1240934</v>
      </c>
      <c r="V57" s="332">
        <v>1270365</v>
      </c>
      <c r="W57" s="332">
        <v>1256946</v>
      </c>
      <c r="X57" s="375">
        <v>1231871</v>
      </c>
      <c r="AA57" s="332">
        <v>1221063</v>
      </c>
      <c r="AB57" s="332"/>
      <c r="AC57" s="332"/>
      <c r="AD57" s="375"/>
    </row>
    <row r="58" spans="1:46" s="358" customFormat="1" ht="16.5" customHeight="1" hidden="1" outlineLevel="1">
      <c r="A58" s="351" t="s">
        <v>517</v>
      </c>
      <c r="B58" s="353"/>
      <c r="C58" s="354">
        <v>197572</v>
      </c>
      <c r="D58" s="354">
        <v>204310</v>
      </c>
      <c r="E58" s="355">
        <v>204093</v>
      </c>
      <c r="F58" s="354">
        <v>205397</v>
      </c>
      <c r="G58" s="356"/>
      <c r="H58" s="356"/>
      <c r="I58" s="354">
        <v>201702</v>
      </c>
      <c r="J58" s="354">
        <v>1170723</v>
      </c>
      <c r="K58" s="354">
        <v>955500</v>
      </c>
      <c r="L58" s="355">
        <v>960945</v>
      </c>
      <c r="M58" s="356"/>
      <c r="N58" s="357"/>
      <c r="O58" s="354">
        <v>968198</v>
      </c>
      <c r="P58" s="354">
        <v>978415</v>
      </c>
      <c r="Q58" s="354">
        <v>940040</v>
      </c>
      <c r="R58" s="355">
        <v>2213757</v>
      </c>
      <c r="S58" s="270"/>
      <c r="T58" s="357"/>
      <c r="U58" s="354"/>
      <c r="V58" s="354"/>
      <c r="W58" s="354"/>
      <c r="Z58" s="357"/>
      <c r="AA58" s="354"/>
      <c r="AB58" s="354"/>
      <c r="AC58" s="354"/>
      <c r="AG58" s="359"/>
      <c r="AH58" s="359"/>
      <c r="AI58" s="359"/>
      <c r="AK58" s="360"/>
      <c r="AL58" s="360"/>
      <c r="AM58" s="360"/>
      <c r="AN58" s="360"/>
      <c r="AO58" s="361"/>
      <c r="AP58" s="361"/>
      <c r="AQ58" s="360"/>
      <c r="AR58" s="360"/>
      <c r="AS58" s="360"/>
      <c r="AT58" s="360"/>
    </row>
    <row r="59" spans="1:46" s="358" customFormat="1" ht="16.5" customHeight="1" hidden="1" outlineLevel="1">
      <c r="A59" s="351" t="s">
        <v>518</v>
      </c>
      <c r="B59" s="353"/>
      <c r="C59" s="355">
        <v>0</v>
      </c>
      <c r="D59" s="355">
        <v>0</v>
      </c>
      <c r="E59" s="355">
        <v>0</v>
      </c>
      <c r="F59" s="355">
        <v>0</v>
      </c>
      <c r="G59" s="356"/>
      <c r="H59" s="356"/>
      <c r="I59" s="355">
        <f>'101Q1BS'!E14</f>
        <v>0</v>
      </c>
      <c r="J59" s="355">
        <v>0</v>
      </c>
      <c r="K59" s="355">
        <v>0</v>
      </c>
      <c r="L59" s="355">
        <v>0</v>
      </c>
      <c r="M59" s="356"/>
      <c r="N59" s="357"/>
      <c r="O59" s="355">
        <v>0</v>
      </c>
      <c r="P59" s="355">
        <v>0</v>
      </c>
      <c r="Q59" s="355">
        <v>0</v>
      </c>
      <c r="R59" s="355">
        <v>6</v>
      </c>
      <c r="S59" s="270"/>
      <c r="T59" s="357"/>
      <c r="U59" s="355"/>
      <c r="V59" s="355"/>
      <c r="W59" s="355"/>
      <c r="Z59" s="357"/>
      <c r="AA59" s="355"/>
      <c r="AB59" s="355"/>
      <c r="AC59" s="355"/>
      <c r="AG59" s="359"/>
      <c r="AH59" s="359"/>
      <c r="AI59" s="359"/>
      <c r="AK59" s="360"/>
      <c r="AL59" s="360"/>
      <c r="AM59" s="360"/>
      <c r="AN59" s="360"/>
      <c r="AO59" s="361"/>
      <c r="AP59" s="361"/>
      <c r="AQ59" s="360"/>
      <c r="AR59" s="360"/>
      <c r="AS59" s="360"/>
      <c r="AT59" s="360"/>
    </row>
    <row r="60" spans="1:46" s="366" customFormat="1" ht="16.5" customHeight="1" hidden="1" outlineLevel="1">
      <c r="A60" s="352" t="s">
        <v>516</v>
      </c>
      <c r="B60" s="362"/>
      <c r="C60" s="363"/>
      <c r="D60" s="363"/>
      <c r="E60" s="363"/>
      <c r="F60" s="363"/>
      <c r="G60" s="364"/>
      <c r="H60" s="364"/>
      <c r="I60" s="363"/>
      <c r="J60" s="363"/>
      <c r="K60" s="363"/>
      <c r="L60" s="363"/>
      <c r="M60" s="364"/>
      <c r="N60" s="365"/>
      <c r="O60" s="363">
        <v>0</v>
      </c>
      <c r="P60" s="363">
        <v>0</v>
      </c>
      <c r="Q60" s="363">
        <v>0</v>
      </c>
      <c r="R60" s="363">
        <v>0</v>
      </c>
      <c r="S60" s="270"/>
      <c r="T60" s="365"/>
      <c r="U60" s="363"/>
      <c r="V60" s="363"/>
      <c r="W60" s="363"/>
      <c r="Z60" s="365"/>
      <c r="AA60" s="363"/>
      <c r="AB60" s="363"/>
      <c r="AC60" s="363"/>
      <c r="AG60" s="367"/>
      <c r="AH60" s="367"/>
      <c r="AI60" s="367"/>
      <c r="AK60" s="360"/>
      <c r="AL60" s="360"/>
      <c r="AM60" s="360"/>
      <c r="AN60" s="360"/>
      <c r="AO60" s="361"/>
      <c r="AP60" s="361"/>
      <c r="AQ60" s="360"/>
      <c r="AR60" s="360"/>
      <c r="AS60" s="360"/>
      <c r="AT60" s="360"/>
    </row>
    <row r="61" spans="1:30" s="270" customFormat="1" ht="27.75" customHeight="1" collapsed="1">
      <c r="A61" s="200" t="s">
        <v>243</v>
      </c>
      <c r="B61" s="268"/>
      <c r="C61" s="212">
        <v>11335357</v>
      </c>
      <c r="D61" s="212">
        <v>11873613</v>
      </c>
      <c r="E61" s="214">
        <v>11563137</v>
      </c>
      <c r="F61" s="212">
        <v>12615952</v>
      </c>
      <c r="G61" s="269"/>
      <c r="H61" s="269"/>
      <c r="I61" s="212">
        <v>13023717</v>
      </c>
      <c r="J61" s="212">
        <v>13954975</v>
      </c>
      <c r="K61" s="212">
        <v>14637482</v>
      </c>
      <c r="L61" s="214">
        <v>15127804</v>
      </c>
      <c r="M61" s="269"/>
      <c r="O61" s="212">
        <v>14941930</v>
      </c>
      <c r="P61" s="212">
        <v>15317649</v>
      </c>
      <c r="Q61" s="212">
        <f>14725520+41260+1054493</f>
        <v>15821273</v>
      </c>
      <c r="R61" s="214">
        <v>16025350</v>
      </c>
      <c r="U61" s="212">
        <v>16688802</v>
      </c>
      <c r="V61" s="212">
        <v>17067814</v>
      </c>
      <c r="W61" s="212">
        <v>16781095</v>
      </c>
      <c r="X61" s="374">
        <v>16702780</v>
      </c>
      <c r="AA61" s="212">
        <v>15816028</v>
      </c>
      <c r="AB61" s="212"/>
      <c r="AC61" s="212"/>
      <c r="AD61" s="374"/>
    </row>
    <row r="62" spans="1:30" s="277" customFormat="1" ht="16.5" customHeight="1">
      <c r="A62" s="272" t="s">
        <v>311</v>
      </c>
      <c r="B62" s="273"/>
      <c r="C62" s="274">
        <v>2481175</v>
      </c>
      <c r="D62" s="274">
        <v>2511249</v>
      </c>
      <c r="E62" s="214">
        <v>2232754</v>
      </c>
      <c r="F62" s="274">
        <v>2566900</v>
      </c>
      <c r="G62" s="275"/>
      <c r="H62" s="275"/>
      <c r="I62" s="274">
        <v>3483166</v>
      </c>
      <c r="J62" s="274">
        <v>3179472</v>
      </c>
      <c r="K62" s="274">
        <v>3154564</v>
      </c>
      <c r="L62" s="276">
        <v>3781354</v>
      </c>
      <c r="M62" s="275"/>
      <c r="O62" s="274">
        <v>2937872</v>
      </c>
      <c r="P62" s="274">
        <v>3059935</v>
      </c>
      <c r="Q62" s="274">
        <v>3311781</v>
      </c>
      <c r="R62" s="276">
        <v>3210988</v>
      </c>
      <c r="S62" s="270"/>
      <c r="U62" s="274">
        <v>2783390</v>
      </c>
      <c r="V62" s="274">
        <v>2854810</v>
      </c>
      <c r="W62" s="274">
        <v>2946229</v>
      </c>
      <c r="X62" s="376">
        <v>4071748</v>
      </c>
      <c r="AA62" s="274">
        <v>3815867</v>
      </c>
      <c r="AB62" s="274"/>
      <c r="AC62" s="274"/>
      <c r="AD62" s="376"/>
    </row>
    <row r="63" spans="1:30" s="270" customFormat="1" ht="16.5" customHeight="1">
      <c r="A63" s="278" t="s">
        <v>244</v>
      </c>
      <c r="B63" s="268"/>
      <c r="C63" s="279">
        <v>908822</v>
      </c>
      <c r="D63" s="279">
        <v>2365010</v>
      </c>
      <c r="E63" s="214">
        <v>2325018</v>
      </c>
      <c r="F63" s="279">
        <v>2193529</v>
      </c>
      <c r="G63" s="269"/>
      <c r="H63" s="269"/>
      <c r="I63" s="279">
        <v>2410040</v>
      </c>
      <c r="J63" s="279">
        <v>2152407</v>
      </c>
      <c r="K63" s="279">
        <v>2321898</v>
      </c>
      <c r="L63" s="280">
        <v>1669471</v>
      </c>
      <c r="M63" s="269"/>
      <c r="O63" s="279">
        <v>1512200</v>
      </c>
      <c r="P63" s="279">
        <v>1449893</v>
      </c>
      <c r="Q63" s="279">
        <f>678672+943264+26882</f>
        <v>1648818</v>
      </c>
      <c r="R63" s="280">
        <v>3480826</v>
      </c>
      <c r="U63" s="279">
        <v>3540841</v>
      </c>
      <c r="V63" s="279">
        <v>3977342</v>
      </c>
      <c r="W63" s="279">
        <v>4833618</v>
      </c>
      <c r="X63" s="377">
        <v>4569196</v>
      </c>
      <c r="AA63" s="279">
        <v>3802846</v>
      </c>
      <c r="AB63" s="279"/>
      <c r="AC63" s="279"/>
      <c r="AD63" s="377"/>
    </row>
    <row r="64" spans="1:30" s="286" customFormat="1" ht="16.5" customHeight="1">
      <c r="A64" s="281" t="s">
        <v>448</v>
      </c>
      <c r="B64" s="282"/>
      <c r="C64" s="283">
        <f>SUM(C55:C63)-C57</f>
        <v>20598279</v>
      </c>
      <c r="D64" s="283">
        <f>SUM(D55:D63)-D57</f>
        <v>21771063</v>
      </c>
      <c r="E64" s="283">
        <f>SUM(E55:E63)-E57</f>
        <v>21031341</v>
      </c>
      <c r="F64" s="283">
        <f>SUM(F55:F63)-F57</f>
        <v>23772918</v>
      </c>
      <c r="G64" s="285"/>
      <c r="H64" s="285"/>
      <c r="I64" s="283">
        <f>SUM(I55:I63)-I57</f>
        <v>25194710</v>
      </c>
      <c r="J64" s="283">
        <f>SUM(J55:J63)-J57</f>
        <v>31735076</v>
      </c>
      <c r="K64" s="283">
        <f>SUM(K55:K63)-K57</f>
        <v>28855606</v>
      </c>
      <c r="L64" s="283">
        <f>SUM(L55:L63)-L57</f>
        <v>29493868</v>
      </c>
      <c r="M64" s="285"/>
      <c r="O64" s="283">
        <f>SUM(O55:O63)-O57</f>
        <v>28538717</v>
      </c>
      <c r="P64" s="283">
        <f>SUM(P55:P63)-P57</f>
        <v>26806250</v>
      </c>
      <c r="Q64" s="283">
        <f>SUM(Q55:Q63)-Q57</f>
        <v>28709277</v>
      </c>
      <c r="R64" s="283">
        <f>SUM(R55:R63)-R57</f>
        <v>32834704</v>
      </c>
      <c r="S64" s="270"/>
      <c r="U64" s="378">
        <f>SUM(U55:U63)</f>
        <v>32957970</v>
      </c>
      <c r="V64" s="378">
        <f>SUM(V55:V63)</f>
        <v>32721375</v>
      </c>
      <c r="W64" s="378">
        <f>SUM(W55:W63)</f>
        <v>32388811</v>
      </c>
      <c r="X64" s="378">
        <f>SUM(X55:X63)</f>
        <v>34280112</v>
      </c>
      <c r="Y64" s="394"/>
      <c r="Z64" s="394"/>
      <c r="AA64" s="378">
        <f>SUM(AA55:AA63)</f>
        <v>32583173</v>
      </c>
      <c r="AB64" s="378">
        <f>SUM(AB55:AB63)</f>
        <v>0</v>
      </c>
      <c r="AC64" s="378">
        <f>SUM(AC55:AC63)</f>
        <v>0</v>
      </c>
      <c r="AD64" s="378">
        <f>SUM(AD55:AD63)</f>
        <v>0</v>
      </c>
    </row>
    <row r="65" spans="1:30" s="270" customFormat="1" ht="16.5">
      <c r="A65" s="287"/>
      <c r="B65" s="288"/>
      <c r="C65" s="212"/>
      <c r="D65" s="212"/>
      <c r="E65" s="214"/>
      <c r="F65" s="212"/>
      <c r="G65" s="269"/>
      <c r="H65" s="269"/>
      <c r="I65" s="212"/>
      <c r="J65" s="212"/>
      <c r="K65" s="212"/>
      <c r="L65" s="214"/>
      <c r="M65" s="269"/>
      <c r="O65" s="212"/>
      <c r="P65" s="212"/>
      <c r="Q65" s="212"/>
      <c r="R65" s="214"/>
      <c r="U65" s="212"/>
      <c r="V65" s="212"/>
      <c r="W65" s="212"/>
      <c r="X65" s="374"/>
      <c r="AA65" s="212"/>
      <c r="AB65" s="212"/>
      <c r="AC65" s="212"/>
      <c r="AD65" s="374"/>
    </row>
    <row r="66" spans="1:30" s="270" customFormat="1" ht="16.5">
      <c r="A66" s="289" t="s">
        <v>449</v>
      </c>
      <c r="B66" s="268"/>
      <c r="C66" s="212"/>
      <c r="D66" s="212"/>
      <c r="E66" s="214"/>
      <c r="F66" s="212"/>
      <c r="G66" s="269"/>
      <c r="H66" s="269"/>
      <c r="I66" s="212"/>
      <c r="J66" s="212"/>
      <c r="K66" s="212"/>
      <c r="L66" s="214"/>
      <c r="M66" s="269"/>
      <c r="O66" s="212"/>
      <c r="P66" s="212"/>
      <c r="Q66" s="212"/>
      <c r="R66" s="214"/>
      <c r="U66" s="212"/>
      <c r="V66" s="212"/>
      <c r="W66" s="212"/>
      <c r="X66" s="374"/>
      <c r="AA66" s="212"/>
      <c r="AB66" s="212"/>
      <c r="AC66" s="212"/>
      <c r="AD66" s="374"/>
    </row>
    <row r="67" spans="1:30" s="334" customFormat="1" ht="15.75">
      <c r="A67" s="335" t="s">
        <v>452</v>
      </c>
      <c r="B67" s="331"/>
      <c r="C67" s="336">
        <v>2577975</v>
      </c>
      <c r="D67" s="336">
        <v>2380307</v>
      </c>
      <c r="E67" s="332">
        <v>2811738</v>
      </c>
      <c r="F67" s="336">
        <v>3057545</v>
      </c>
      <c r="G67" s="333"/>
      <c r="H67" s="333"/>
      <c r="I67" s="336">
        <v>3430237</v>
      </c>
      <c r="J67" s="336">
        <v>3267648</v>
      </c>
      <c r="K67" s="336">
        <v>4197490</v>
      </c>
      <c r="L67" s="332">
        <v>4194570</v>
      </c>
      <c r="M67" s="333"/>
      <c r="O67" s="336">
        <v>2470665</v>
      </c>
      <c r="P67" s="336">
        <v>2565031</v>
      </c>
      <c r="Q67" s="336">
        <f>963017+175926+500000+874032</f>
        <v>2512975</v>
      </c>
      <c r="R67" s="332">
        <v>5070051</v>
      </c>
      <c r="S67" s="270"/>
      <c r="U67" s="336">
        <v>5373805</v>
      </c>
      <c r="V67" s="336">
        <v>5211232</v>
      </c>
      <c r="W67" s="336">
        <v>5544437</v>
      </c>
      <c r="X67" s="379">
        <v>5412671</v>
      </c>
      <c r="AA67" s="336">
        <v>5581097</v>
      </c>
      <c r="AB67" s="336"/>
      <c r="AC67" s="336"/>
      <c r="AD67" s="379"/>
    </row>
    <row r="68" spans="1:30" s="270" customFormat="1" ht="16.5" customHeight="1">
      <c r="A68" s="278" t="s">
        <v>453</v>
      </c>
      <c r="B68" s="268"/>
      <c r="C68" s="212">
        <v>40957838</v>
      </c>
      <c r="D68" s="212">
        <v>40831708</v>
      </c>
      <c r="E68" s="214">
        <v>40684151</v>
      </c>
      <c r="F68" s="212">
        <v>40737678</v>
      </c>
      <c r="G68" s="269"/>
      <c r="H68" s="269"/>
      <c r="I68" s="212">
        <v>42621812</v>
      </c>
      <c r="J68" s="212">
        <v>42378829</v>
      </c>
      <c r="K68" s="212">
        <v>42519084</v>
      </c>
      <c r="L68" s="214">
        <v>42985801</v>
      </c>
      <c r="M68" s="269"/>
      <c r="O68" s="212">
        <v>42808799</v>
      </c>
      <c r="P68" s="212">
        <v>45272817</v>
      </c>
      <c r="Q68" s="212">
        <f>47242761</f>
        <v>47242761</v>
      </c>
      <c r="R68" s="214">
        <v>47066319</v>
      </c>
      <c r="U68" s="212">
        <v>46456383</v>
      </c>
      <c r="V68" s="212">
        <v>46404425</v>
      </c>
      <c r="W68" s="212">
        <v>44053285</v>
      </c>
      <c r="X68" s="374">
        <v>42415229</v>
      </c>
      <c r="AA68" s="212">
        <v>42061746</v>
      </c>
      <c r="AB68" s="212"/>
      <c r="AC68" s="212"/>
      <c r="AD68" s="374"/>
    </row>
    <row r="69" spans="1:30" s="270" customFormat="1" ht="15.75">
      <c r="A69" s="290" t="s">
        <v>450</v>
      </c>
      <c r="B69" s="288"/>
      <c r="C69" s="212">
        <v>302097</v>
      </c>
      <c r="D69" s="212">
        <v>301395</v>
      </c>
      <c r="E69" s="214">
        <v>300756</v>
      </c>
      <c r="F69" s="212">
        <v>299991</v>
      </c>
      <c r="G69" s="269"/>
      <c r="H69" s="269"/>
      <c r="I69" s="212">
        <v>299289</v>
      </c>
      <c r="J69" s="212">
        <v>323214</v>
      </c>
      <c r="K69" s="212">
        <v>328554</v>
      </c>
      <c r="L69" s="214">
        <v>320394</v>
      </c>
      <c r="M69" s="269"/>
      <c r="O69" s="212">
        <v>339688</v>
      </c>
      <c r="P69" s="212">
        <v>337502</v>
      </c>
      <c r="Q69" s="212">
        <v>342727</v>
      </c>
      <c r="R69" s="214">
        <v>354208</v>
      </c>
      <c r="U69" s="212">
        <v>328900</v>
      </c>
      <c r="V69" s="212">
        <v>351797</v>
      </c>
      <c r="W69" s="212">
        <v>2371305</v>
      </c>
      <c r="X69" s="374">
        <v>2951079</v>
      </c>
      <c r="AA69" s="212">
        <v>2940411</v>
      </c>
      <c r="AB69" s="212"/>
      <c r="AC69" s="212"/>
      <c r="AD69" s="374"/>
    </row>
    <row r="70" spans="1:30" s="270" customFormat="1" ht="16.5" customHeight="1">
      <c r="A70" s="291" t="s">
        <v>499</v>
      </c>
      <c r="B70" s="288"/>
      <c r="C70" s="212">
        <v>5047037</v>
      </c>
      <c r="D70" s="212">
        <v>4860109</v>
      </c>
      <c r="E70" s="214">
        <v>4673182</v>
      </c>
      <c r="F70" s="212">
        <v>4486254</v>
      </c>
      <c r="G70" s="269"/>
      <c r="H70" s="269"/>
      <c r="I70" s="212">
        <v>4299327</v>
      </c>
      <c r="J70" s="212">
        <v>4112400</v>
      </c>
      <c r="K70" s="212">
        <v>3925473</v>
      </c>
      <c r="L70" s="214">
        <v>32748545</v>
      </c>
      <c r="M70" s="269"/>
      <c r="O70" s="212">
        <v>40018829</v>
      </c>
      <c r="P70" s="212">
        <v>39704882</v>
      </c>
      <c r="Q70" s="212">
        <v>39365264</v>
      </c>
      <c r="R70" s="214">
        <v>39103292</v>
      </c>
      <c r="U70" s="212">
        <v>39807453</v>
      </c>
      <c r="V70" s="212">
        <v>39170151</v>
      </c>
      <c r="W70" s="212">
        <v>38532849</v>
      </c>
      <c r="X70" s="374">
        <v>37864311</v>
      </c>
      <c r="AA70" s="212">
        <v>37198897</v>
      </c>
      <c r="AB70" s="212"/>
      <c r="AC70" s="212"/>
      <c r="AD70" s="374"/>
    </row>
    <row r="71" spans="1:30" s="270" customFormat="1" ht="17.25" customHeight="1">
      <c r="A71" s="278" t="s">
        <v>245</v>
      </c>
      <c r="B71" s="288"/>
      <c r="C71" s="212">
        <v>15845930</v>
      </c>
      <c r="D71" s="212">
        <v>15845930</v>
      </c>
      <c r="E71" s="214">
        <v>15845930</v>
      </c>
      <c r="F71" s="212">
        <v>15845930</v>
      </c>
      <c r="G71" s="269"/>
      <c r="H71" s="269"/>
      <c r="I71" s="212">
        <v>15845930</v>
      </c>
      <c r="J71" s="212">
        <v>15845930</v>
      </c>
      <c r="K71" s="212">
        <v>15845930</v>
      </c>
      <c r="L71" s="214">
        <v>15845930</v>
      </c>
      <c r="M71" s="269"/>
      <c r="O71" s="212">
        <v>15845930</v>
      </c>
      <c r="P71" s="212">
        <v>15845930</v>
      </c>
      <c r="Q71" s="212">
        <v>15845930</v>
      </c>
      <c r="R71" s="214">
        <v>15845930</v>
      </c>
      <c r="U71" s="212">
        <v>15845930</v>
      </c>
      <c r="V71" s="212">
        <v>15845930</v>
      </c>
      <c r="W71" s="212">
        <v>15845930</v>
      </c>
      <c r="X71" s="374">
        <v>15845930</v>
      </c>
      <c r="AA71" s="212">
        <v>15845930</v>
      </c>
      <c r="AB71" s="212"/>
      <c r="AC71" s="212"/>
      <c r="AD71" s="374"/>
    </row>
    <row r="72" spans="1:30" s="270" customFormat="1" ht="17.25" customHeight="1">
      <c r="A72" s="278" t="s">
        <v>500</v>
      </c>
      <c r="B72" s="288"/>
      <c r="C72" s="212">
        <v>6455009</v>
      </c>
      <c r="D72" s="212">
        <v>6440974</v>
      </c>
      <c r="E72" s="214">
        <v>6395096</v>
      </c>
      <c r="F72" s="212">
        <v>6321970</v>
      </c>
      <c r="G72" s="269"/>
      <c r="H72" s="269"/>
      <c r="I72" s="212">
        <v>6318788</v>
      </c>
      <c r="J72" s="212">
        <v>6278431</v>
      </c>
      <c r="K72" s="212">
        <v>6230555</v>
      </c>
      <c r="L72" s="214">
        <v>6242796</v>
      </c>
      <c r="M72" s="269"/>
      <c r="O72" s="212">
        <v>6194933</v>
      </c>
      <c r="P72" s="212">
        <v>6160446</v>
      </c>
      <c r="Q72" s="212">
        <v>6186952</v>
      </c>
      <c r="R72" s="214">
        <v>6219622</v>
      </c>
      <c r="U72" s="212">
        <v>6013259</v>
      </c>
      <c r="V72" s="212">
        <v>6055659</v>
      </c>
      <c r="W72" s="212">
        <v>5942124</v>
      </c>
      <c r="X72" s="374">
        <v>5967741</v>
      </c>
      <c r="AA72" s="212">
        <v>5861950</v>
      </c>
      <c r="AB72" s="212"/>
      <c r="AC72" s="212"/>
      <c r="AD72" s="374"/>
    </row>
    <row r="73" spans="1:30" s="270" customFormat="1" ht="17.25" customHeight="1">
      <c r="A73" s="278" t="s">
        <v>451</v>
      </c>
      <c r="B73" s="288"/>
      <c r="C73" s="212">
        <v>4634036</v>
      </c>
      <c r="D73" s="212">
        <v>4780128</v>
      </c>
      <c r="E73" s="214">
        <v>5810658</v>
      </c>
      <c r="F73" s="212">
        <v>5867939</v>
      </c>
      <c r="G73" s="269"/>
      <c r="H73" s="269"/>
      <c r="I73" s="212">
        <v>6334120</v>
      </c>
      <c r="J73" s="212">
        <v>7871647</v>
      </c>
      <c r="K73" s="212">
        <v>7444083</v>
      </c>
      <c r="L73" s="214">
        <v>6520475</v>
      </c>
      <c r="M73" s="269"/>
      <c r="O73" s="212">
        <v>6710921</v>
      </c>
      <c r="P73" s="212">
        <v>6389890</v>
      </c>
      <c r="Q73" s="369">
        <f>901677+435135+5115316+2578</f>
        <v>6454706</v>
      </c>
      <c r="R73" s="214">
        <v>7045567</v>
      </c>
      <c r="U73" s="212">
        <v>6962254</v>
      </c>
      <c r="V73" s="212">
        <v>6711792</v>
      </c>
      <c r="W73" s="212">
        <v>6583546</v>
      </c>
      <c r="X73" s="374">
        <v>6640332</v>
      </c>
      <c r="Y73" s="269"/>
      <c r="Z73" s="269"/>
      <c r="AA73" s="212">
        <v>6657503</v>
      </c>
      <c r="AB73" s="212"/>
      <c r="AC73" s="212"/>
      <c r="AD73" s="374"/>
    </row>
    <row r="74" spans="1:30" s="286" customFormat="1" ht="17.25" customHeight="1">
      <c r="A74" s="281" t="s">
        <v>454</v>
      </c>
      <c r="B74" s="292"/>
      <c r="C74" s="293">
        <f>SUM(C67:C73)</f>
        <v>75819922</v>
      </c>
      <c r="D74" s="293">
        <f>SUM(D67:D73)</f>
        <v>75440551</v>
      </c>
      <c r="E74" s="294">
        <f>SUM(E67:E73)</f>
        <v>76521511</v>
      </c>
      <c r="F74" s="293">
        <f>SUM(F67:F73)</f>
        <v>76617307</v>
      </c>
      <c r="G74" s="285"/>
      <c r="H74" s="285"/>
      <c r="I74" s="293">
        <f>SUM(I67:I73)</f>
        <v>79149503</v>
      </c>
      <c r="J74" s="293">
        <f>SUM(J67:J73)</f>
        <v>80078099</v>
      </c>
      <c r="K74" s="293">
        <f>SUM(K67:K73)</f>
        <v>80491169</v>
      </c>
      <c r="L74" s="294">
        <f>SUM(L67:L73)</f>
        <v>108858511</v>
      </c>
      <c r="M74" s="285"/>
      <c r="O74" s="293">
        <f>SUM(O67:O73)</f>
        <v>114389765</v>
      </c>
      <c r="P74" s="294">
        <f>SUM(P67:P73)</f>
        <v>116276498</v>
      </c>
      <c r="Q74" s="294">
        <f>SUM(Q67:Q73)</f>
        <v>117951315</v>
      </c>
      <c r="R74" s="294">
        <f>SUM(R67:R73)</f>
        <v>120704989</v>
      </c>
      <c r="S74" s="270"/>
      <c r="U74" s="293">
        <f>SUM(U67:U73)</f>
        <v>120787984</v>
      </c>
      <c r="V74" s="294">
        <f>SUM(V67:V73)</f>
        <v>119750986</v>
      </c>
      <c r="W74" s="294">
        <f>SUM(W67:W73)</f>
        <v>118873476</v>
      </c>
      <c r="X74" s="380">
        <f>SUM(X67:X73)</f>
        <v>117097293</v>
      </c>
      <c r="Y74" s="397"/>
      <c r="Z74" s="397"/>
      <c r="AA74" s="380">
        <f>SUM(AA67:AA73)</f>
        <v>116147534</v>
      </c>
      <c r="AB74" s="380">
        <f>SUM(AB67:AB73)</f>
        <v>0</v>
      </c>
      <c r="AC74" s="380">
        <f>SUM(AC67:AC73)</f>
        <v>0</v>
      </c>
      <c r="AD74" s="380">
        <f>SUM(AD67:AD73)</f>
        <v>0</v>
      </c>
    </row>
    <row r="75" spans="1:30" s="270" customFormat="1" ht="16.5" customHeight="1">
      <c r="A75" s="295"/>
      <c r="B75" s="288"/>
      <c r="C75" s="212"/>
      <c r="D75" s="212"/>
      <c r="E75" s="214"/>
      <c r="F75" s="212"/>
      <c r="G75" s="269"/>
      <c r="H75" s="269"/>
      <c r="I75" s="212"/>
      <c r="J75" s="212"/>
      <c r="K75" s="212"/>
      <c r="L75" s="214"/>
      <c r="M75" s="269"/>
      <c r="O75" s="212"/>
      <c r="P75" s="212"/>
      <c r="Q75" s="212"/>
      <c r="R75" s="214"/>
      <c r="U75" s="212"/>
      <c r="V75" s="212"/>
      <c r="W75" s="212"/>
      <c r="X75" s="374"/>
      <c r="Y75" s="269"/>
      <c r="Z75" s="269"/>
      <c r="AA75" s="212"/>
      <c r="AB75" s="212"/>
      <c r="AC75" s="212"/>
      <c r="AD75" s="374"/>
    </row>
    <row r="76" spans="1:30" s="286" customFormat="1" ht="16.5" thickBot="1">
      <c r="A76" s="296" t="s">
        <v>3</v>
      </c>
      <c r="B76" s="282"/>
      <c r="C76" s="297">
        <f>SUM(C64,C74)</f>
        <v>96418201</v>
      </c>
      <c r="D76" s="297">
        <f>SUM(D64,D74)</f>
        <v>97211614</v>
      </c>
      <c r="E76" s="298">
        <f>SUM(E64,E74)</f>
        <v>97552852</v>
      </c>
      <c r="F76" s="297">
        <f>SUM(F64,F74)</f>
        <v>100390225</v>
      </c>
      <c r="G76" s="285"/>
      <c r="H76" s="285"/>
      <c r="I76" s="297">
        <f>SUM(I64,I74)</f>
        <v>104344213</v>
      </c>
      <c r="J76" s="297">
        <f>SUM(J64,J74)</f>
        <v>111813175</v>
      </c>
      <c r="K76" s="297">
        <f>SUM(K64,K74)</f>
        <v>109346775</v>
      </c>
      <c r="L76" s="298">
        <f>SUM(L64,L74)</f>
        <v>138352379</v>
      </c>
      <c r="M76" s="285"/>
      <c r="O76" s="297">
        <f>SUM(O64,O74)</f>
        <v>142928482</v>
      </c>
      <c r="P76" s="298">
        <f>SUM(P64,P74)</f>
        <v>143082748</v>
      </c>
      <c r="Q76" s="298">
        <f>SUM(Q64,Q74)</f>
        <v>146660592</v>
      </c>
      <c r="R76" s="298">
        <f>SUM(R64,R74)</f>
        <v>153539693</v>
      </c>
      <c r="S76" s="270"/>
      <c r="U76" s="297">
        <f>SUM(U64,U74)</f>
        <v>153745954</v>
      </c>
      <c r="V76" s="298">
        <f>SUM(V64,V74)</f>
        <v>152472361</v>
      </c>
      <c r="W76" s="298">
        <f>SUM(W64,W74)</f>
        <v>151262287</v>
      </c>
      <c r="X76" s="381">
        <f>X64+X74</f>
        <v>151377405</v>
      </c>
      <c r="Y76" s="398"/>
      <c r="Z76" s="398"/>
      <c r="AA76" s="381">
        <f>AA64+AA74</f>
        <v>148730707</v>
      </c>
      <c r="AB76" s="381">
        <f>AB64+AB74</f>
        <v>0</v>
      </c>
      <c r="AC76" s="381">
        <f>AC64+AC74</f>
        <v>0</v>
      </c>
      <c r="AD76" s="381">
        <f>AD64+AD74</f>
        <v>0</v>
      </c>
    </row>
    <row r="77" spans="1:30" s="270" customFormat="1" ht="16.5" thickTop="1">
      <c r="A77" s="299"/>
      <c r="B77" s="268"/>
      <c r="C77" s="212"/>
      <c r="D77" s="212"/>
      <c r="E77" s="214"/>
      <c r="F77" s="212"/>
      <c r="G77" s="269"/>
      <c r="H77" s="269"/>
      <c r="I77" s="212"/>
      <c r="J77" s="212"/>
      <c r="K77" s="212"/>
      <c r="L77" s="212"/>
      <c r="M77" s="269"/>
      <c r="O77" s="212"/>
      <c r="P77" s="212"/>
      <c r="Q77" s="212"/>
      <c r="R77" s="212"/>
      <c r="U77" s="212"/>
      <c r="V77" s="212"/>
      <c r="W77" s="212"/>
      <c r="X77" s="212"/>
      <c r="Y77" s="269"/>
      <c r="Z77" s="269"/>
      <c r="AA77" s="212"/>
      <c r="AB77" s="212"/>
      <c r="AC77" s="212"/>
      <c r="AD77" s="212"/>
    </row>
    <row r="78" spans="1:30" s="198" customFormat="1" ht="24" customHeight="1">
      <c r="A78" s="3" t="s">
        <v>238</v>
      </c>
      <c r="B78" s="196"/>
      <c r="C78" s="195" t="s">
        <v>303</v>
      </c>
      <c r="D78" s="195" t="s">
        <v>304</v>
      </c>
      <c r="E78" s="195" t="s">
        <v>305</v>
      </c>
      <c r="F78" s="195" t="s">
        <v>306</v>
      </c>
      <c r="G78" s="2"/>
      <c r="H78" s="197"/>
      <c r="I78" s="195" t="s">
        <v>466</v>
      </c>
      <c r="J78" s="195" t="s">
        <v>467</v>
      </c>
      <c r="K78" s="195" t="s">
        <v>468</v>
      </c>
      <c r="L78" s="195" t="s">
        <v>469</v>
      </c>
      <c r="M78" s="2"/>
      <c r="O78" s="195" t="s">
        <v>493</v>
      </c>
      <c r="P78" s="195" t="s">
        <v>494</v>
      </c>
      <c r="Q78" s="195" t="s">
        <v>495</v>
      </c>
      <c r="R78" s="195" t="s">
        <v>496</v>
      </c>
      <c r="U78" s="195" t="s">
        <v>521</v>
      </c>
      <c r="V78" s="195" t="s">
        <v>522</v>
      </c>
      <c r="W78" s="195" t="s">
        <v>523</v>
      </c>
      <c r="X78" s="195" t="s">
        <v>524</v>
      </c>
      <c r="AA78" s="195" t="s">
        <v>536</v>
      </c>
      <c r="AB78" s="195" t="s">
        <v>537</v>
      </c>
      <c r="AC78" s="195" t="s">
        <v>538</v>
      </c>
      <c r="AD78" s="195" t="s">
        <v>539</v>
      </c>
    </row>
    <row r="79" spans="1:27" ht="15.75">
      <c r="A79" s="224" t="s">
        <v>239</v>
      </c>
      <c r="B79" s="263"/>
      <c r="C79" s="264"/>
      <c r="D79" s="78"/>
      <c r="E79" s="78"/>
      <c r="F79" s="78"/>
      <c r="I79" s="264"/>
      <c r="J79" s="78"/>
      <c r="K79" s="78"/>
      <c r="L79" s="78"/>
      <c r="O79" s="264"/>
      <c r="U79" s="264"/>
      <c r="AA79" s="264"/>
    </row>
    <row r="80" spans="2:27" ht="19.5" customHeight="1">
      <c r="B80" s="263"/>
      <c r="C80" s="228"/>
      <c r="D80" s="78"/>
      <c r="E80" s="78"/>
      <c r="F80" s="78"/>
      <c r="I80" s="228"/>
      <c r="J80" s="78"/>
      <c r="K80" s="78"/>
      <c r="L80" s="78"/>
      <c r="O80" s="228"/>
      <c r="U80" s="228"/>
      <c r="AA80" s="228"/>
    </row>
    <row r="81" spans="1:30" s="270" customFormat="1" ht="15.75">
      <c r="A81" s="300" t="s">
        <v>246</v>
      </c>
      <c r="B81" s="288"/>
      <c r="C81" s="212"/>
      <c r="D81" s="212"/>
      <c r="E81" s="214"/>
      <c r="F81" s="212"/>
      <c r="G81" s="269"/>
      <c r="H81" s="269"/>
      <c r="I81" s="212"/>
      <c r="J81" s="212"/>
      <c r="K81" s="212"/>
      <c r="L81" s="212"/>
      <c r="M81" s="269"/>
      <c r="O81" s="212"/>
      <c r="P81" s="212"/>
      <c r="Q81" s="212"/>
      <c r="R81" s="212"/>
      <c r="U81" s="212"/>
      <c r="V81" s="212"/>
      <c r="W81" s="212"/>
      <c r="X81" s="212"/>
      <c r="AA81" s="212"/>
      <c r="AB81" s="212"/>
      <c r="AC81" s="212"/>
      <c r="AD81" s="212"/>
    </row>
    <row r="82" spans="1:30" s="270" customFormat="1" ht="16.5">
      <c r="A82" s="301" t="s">
        <v>455</v>
      </c>
      <c r="B82" s="288"/>
      <c r="C82" s="212"/>
      <c r="D82" s="212"/>
      <c r="E82" s="214"/>
      <c r="F82" s="212"/>
      <c r="G82" s="269"/>
      <c r="H82" s="269"/>
      <c r="I82" s="212"/>
      <c r="J82" s="212"/>
      <c r="K82" s="212"/>
      <c r="L82" s="212"/>
      <c r="M82" s="269"/>
      <c r="O82" s="212"/>
      <c r="P82" s="212"/>
      <c r="Q82" s="212"/>
      <c r="R82" s="212"/>
      <c r="U82" s="212"/>
      <c r="V82" s="212"/>
      <c r="W82" s="212"/>
      <c r="X82" s="212"/>
      <c r="AA82" s="212"/>
      <c r="AB82" s="212"/>
      <c r="AC82" s="212"/>
      <c r="AD82" s="212"/>
    </row>
    <row r="83" spans="1:30" s="270" customFormat="1" ht="16.5" customHeight="1">
      <c r="A83" s="302" t="s">
        <v>247</v>
      </c>
      <c r="B83" s="268"/>
      <c r="C83" s="212">
        <v>5612118</v>
      </c>
      <c r="D83" s="212">
        <v>1845216</v>
      </c>
      <c r="E83" s="214">
        <v>13389561</v>
      </c>
      <c r="F83" s="212">
        <v>3158440</v>
      </c>
      <c r="G83" s="269"/>
      <c r="H83" s="269"/>
      <c r="I83" s="212">
        <v>3415825</v>
      </c>
      <c r="J83" s="212">
        <v>767482</v>
      </c>
      <c r="K83" s="212">
        <v>8728080</v>
      </c>
      <c r="L83" s="214">
        <v>33002784</v>
      </c>
      <c r="M83" s="269"/>
      <c r="O83" s="212">
        <v>24344186</v>
      </c>
      <c r="P83" s="212">
        <v>13670389</v>
      </c>
      <c r="Q83" s="212">
        <f>20166146+5793853</f>
        <v>25959999</v>
      </c>
      <c r="R83" s="214">
        <v>24493031</v>
      </c>
      <c r="U83" s="212">
        <v>18225694</v>
      </c>
      <c r="V83" s="212">
        <v>11417622</v>
      </c>
      <c r="W83" s="212">
        <v>21567006</v>
      </c>
      <c r="X83" s="214">
        <v>7363005</v>
      </c>
      <c r="AA83" s="212">
        <v>2009929</v>
      </c>
      <c r="AB83" s="212"/>
      <c r="AC83" s="212"/>
      <c r="AD83" s="214"/>
    </row>
    <row r="84" spans="1:30" s="270" customFormat="1" ht="16.5" customHeight="1">
      <c r="A84" s="302" t="s">
        <v>248</v>
      </c>
      <c r="B84" s="268"/>
      <c r="C84" s="212">
        <v>4000000</v>
      </c>
      <c r="D84" s="212">
        <v>4000000</v>
      </c>
      <c r="E84" s="214">
        <v>4000000</v>
      </c>
      <c r="F84" s="212">
        <v>4000000</v>
      </c>
      <c r="G84" s="269"/>
      <c r="H84" s="269"/>
      <c r="I84" s="212">
        <f>'101Q1BS'!Q19</f>
        <v>4000000</v>
      </c>
      <c r="J84" s="212">
        <v>4000000</v>
      </c>
      <c r="K84" s="212">
        <v>4000000</v>
      </c>
      <c r="L84" s="214">
        <v>1000000</v>
      </c>
      <c r="M84" s="269"/>
      <c r="O84" s="212">
        <v>1208218</v>
      </c>
      <c r="P84" s="271">
        <v>2208218</v>
      </c>
      <c r="Q84" s="212">
        <v>2208218</v>
      </c>
      <c r="R84" s="214">
        <v>2208218</v>
      </c>
      <c r="U84" s="212">
        <v>7304336</v>
      </c>
      <c r="V84" s="271">
        <v>6252520</v>
      </c>
      <c r="W84" s="212">
        <v>6252089</v>
      </c>
      <c r="X84" s="214">
        <v>6252767</v>
      </c>
      <c r="AA84" s="212">
        <v>6253227</v>
      </c>
      <c r="AB84" s="271"/>
      <c r="AC84" s="212"/>
      <c r="AD84" s="214"/>
    </row>
    <row r="85" spans="1:30" s="270" customFormat="1" ht="16.5" customHeight="1">
      <c r="A85" s="302" t="s">
        <v>249</v>
      </c>
      <c r="B85" s="268"/>
      <c r="C85" s="212">
        <v>14299051</v>
      </c>
      <c r="D85" s="212">
        <v>15355797</v>
      </c>
      <c r="E85" s="214">
        <v>14423977</v>
      </c>
      <c r="F85" s="212">
        <v>17049083</v>
      </c>
      <c r="G85" s="269"/>
      <c r="H85" s="269"/>
      <c r="I85" s="212">
        <v>15691785</v>
      </c>
      <c r="J85" s="212">
        <v>17069413</v>
      </c>
      <c r="K85" s="212">
        <v>17131466</v>
      </c>
      <c r="L85" s="214">
        <v>18801314</v>
      </c>
      <c r="M85" s="269"/>
      <c r="O85" s="212">
        <v>17685477</v>
      </c>
      <c r="P85" s="212">
        <v>18791194</v>
      </c>
      <c r="Q85" s="212">
        <f>142100+7593223+89953+13771413</f>
        <v>21596689</v>
      </c>
      <c r="R85" s="214">
        <v>20172635</v>
      </c>
      <c r="U85" s="212">
        <v>16979099</v>
      </c>
      <c r="V85" s="212">
        <v>16699911</v>
      </c>
      <c r="W85" s="212">
        <v>16796177</v>
      </c>
      <c r="X85" s="214">
        <v>17082724</v>
      </c>
      <c r="AA85" s="212">
        <v>15357111</v>
      </c>
      <c r="AB85" s="212"/>
      <c r="AC85" s="212"/>
      <c r="AD85" s="214"/>
    </row>
    <row r="86" spans="1:30" s="277" customFormat="1" ht="16.5" customHeight="1">
      <c r="A86" s="303" t="s">
        <v>470</v>
      </c>
      <c r="B86" s="273"/>
      <c r="C86" s="276">
        <v>0</v>
      </c>
      <c r="D86" s="274">
        <v>13880952</v>
      </c>
      <c r="E86" s="214">
        <v>0</v>
      </c>
      <c r="F86" s="276">
        <v>0</v>
      </c>
      <c r="G86" s="275"/>
      <c r="H86" s="275"/>
      <c r="I86" s="276">
        <v>0</v>
      </c>
      <c r="J86" s="274">
        <v>14796158</v>
      </c>
      <c r="K86" s="276">
        <v>0</v>
      </c>
      <c r="L86" s="276">
        <v>0</v>
      </c>
      <c r="M86" s="275"/>
      <c r="O86" s="276">
        <v>0</v>
      </c>
      <c r="P86" s="274">
        <v>15064599</v>
      </c>
      <c r="Q86" s="276">
        <v>0</v>
      </c>
      <c r="R86" s="276">
        <v>0</v>
      </c>
      <c r="U86" s="276">
        <v>0</v>
      </c>
      <c r="V86" s="276">
        <v>15243655</v>
      </c>
      <c r="W86" s="276">
        <v>0</v>
      </c>
      <c r="X86" s="276">
        <v>0</v>
      </c>
      <c r="AA86" s="276">
        <v>0</v>
      </c>
      <c r="AB86" s="276"/>
      <c r="AC86" s="276"/>
      <c r="AD86" s="276"/>
    </row>
    <row r="87" spans="1:30" s="270" customFormat="1" ht="16.5" customHeight="1">
      <c r="A87" s="278" t="s">
        <v>250</v>
      </c>
      <c r="B87" s="268"/>
      <c r="C87" s="304">
        <v>5530304</v>
      </c>
      <c r="D87" s="304">
        <v>5187036</v>
      </c>
      <c r="E87" s="214">
        <v>4449067</v>
      </c>
      <c r="F87" s="304">
        <v>5722870</v>
      </c>
      <c r="G87" s="269"/>
      <c r="H87" s="269"/>
      <c r="I87" s="304">
        <v>6489857</v>
      </c>
      <c r="J87" s="304">
        <v>5677387</v>
      </c>
      <c r="K87" s="304">
        <v>5548218</v>
      </c>
      <c r="L87" s="305">
        <v>5801540</v>
      </c>
      <c r="M87" s="269"/>
      <c r="O87" s="304">
        <v>6378994</v>
      </c>
      <c r="P87" s="304">
        <v>5656630</v>
      </c>
      <c r="Q87" s="304">
        <f>1175744+205361+2373573+1621211</f>
        <v>5375889</v>
      </c>
      <c r="R87" s="305">
        <v>6595044</v>
      </c>
      <c r="U87" s="304">
        <v>7326048</v>
      </c>
      <c r="V87" s="304">
        <v>6557130</v>
      </c>
      <c r="W87" s="304">
        <v>6725868</v>
      </c>
      <c r="X87" s="305">
        <v>7446101</v>
      </c>
      <c r="AA87" s="304">
        <v>7803202</v>
      </c>
      <c r="AB87" s="304"/>
      <c r="AC87" s="304"/>
      <c r="AD87" s="305"/>
    </row>
    <row r="88" spans="1:30" s="286" customFormat="1" ht="16.5" customHeight="1">
      <c r="A88" s="306" t="s">
        <v>458</v>
      </c>
      <c r="B88" s="282"/>
      <c r="C88" s="307">
        <f>SUM(C83:C87)</f>
        <v>29441473</v>
      </c>
      <c r="D88" s="307">
        <f>SUM(D83:D87)</f>
        <v>40269001</v>
      </c>
      <c r="E88" s="308">
        <f>SUM(E83:E87)</f>
        <v>36262605</v>
      </c>
      <c r="F88" s="307">
        <f>SUM(F83:F87)</f>
        <v>29930393</v>
      </c>
      <c r="G88" s="285"/>
      <c r="H88" s="285"/>
      <c r="I88" s="307">
        <f>SUM(I83:I87)</f>
        <v>29597467</v>
      </c>
      <c r="J88" s="307">
        <f>SUM(J83:J87)</f>
        <v>42310440</v>
      </c>
      <c r="K88" s="307">
        <f>SUM(K83:K87)</f>
        <v>35407764</v>
      </c>
      <c r="L88" s="308">
        <f>SUM(L83:L87)</f>
        <v>58605638</v>
      </c>
      <c r="M88" s="285"/>
      <c r="O88" s="307">
        <f>SUM(O83:O87)</f>
        <v>49616875</v>
      </c>
      <c r="P88" s="308">
        <f>SUM(P83:P87)</f>
        <v>55391030</v>
      </c>
      <c r="Q88" s="308">
        <f>SUM(Q83:Q87)</f>
        <v>55140795</v>
      </c>
      <c r="R88" s="308">
        <f>SUM(R83:R87)</f>
        <v>53468928</v>
      </c>
      <c r="U88" s="307">
        <f>SUM(U83:U87)</f>
        <v>49835177</v>
      </c>
      <c r="V88" s="307">
        <f>SUM(V83:V87)</f>
        <v>56170838</v>
      </c>
      <c r="W88" s="307">
        <f>SUM(W83:W87)</f>
        <v>51341140</v>
      </c>
      <c r="X88" s="307">
        <f>SUM(X83:X87)</f>
        <v>38144597</v>
      </c>
      <c r="Y88" s="395"/>
      <c r="Z88" s="395"/>
      <c r="AA88" s="307">
        <f>SUM(AA83:AA87)</f>
        <v>31423469</v>
      </c>
      <c r="AB88" s="307">
        <f>SUM(AB83:AB87)</f>
        <v>0</v>
      </c>
      <c r="AC88" s="307">
        <f>SUM(AC83:AC87)</f>
        <v>0</v>
      </c>
      <c r="AD88" s="307">
        <f>SUM(AD83:AD87)</f>
        <v>0</v>
      </c>
    </row>
    <row r="89" spans="1:30" s="270" customFormat="1" ht="16.5" customHeight="1">
      <c r="A89" s="302"/>
      <c r="B89" s="268"/>
      <c r="C89" s="212"/>
      <c r="D89" s="212"/>
      <c r="E89" s="214"/>
      <c r="F89" s="212"/>
      <c r="G89" s="269"/>
      <c r="H89" s="269"/>
      <c r="I89" s="212"/>
      <c r="J89" s="212"/>
      <c r="K89" s="212"/>
      <c r="L89" s="214"/>
      <c r="M89" s="269"/>
      <c r="O89" s="212"/>
      <c r="P89" s="212"/>
      <c r="Q89" s="212"/>
      <c r="R89" s="214"/>
      <c r="U89" s="212"/>
      <c r="V89" s="212"/>
      <c r="W89" s="212"/>
      <c r="X89" s="214"/>
      <c r="Y89" s="269"/>
      <c r="Z89" s="269"/>
      <c r="AA89" s="212"/>
      <c r="AB89" s="212"/>
      <c r="AC89" s="212"/>
      <c r="AD89" s="214"/>
    </row>
    <row r="90" spans="1:30" s="270" customFormat="1" ht="16.5" customHeight="1">
      <c r="A90" s="301" t="s">
        <v>456</v>
      </c>
      <c r="B90" s="268"/>
      <c r="C90" s="212"/>
      <c r="D90" s="212"/>
      <c r="E90" s="214"/>
      <c r="F90" s="212"/>
      <c r="G90" s="269"/>
      <c r="H90" s="269"/>
      <c r="I90" s="212"/>
      <c r="J90" s="212"/>
      <c r="K90" s="212"/>
      <c r="L90" s="214"/>
      <c r="M90" s="269"/>
      <c r="O90" s="212"/>
      <c r="P90" s="212"/>
      <c r="Q90" s="212"/>
      <c r="R90" s="214"/>
      <c r="U90" s="212"/>
      <c r="V90" s="212"/>
      <c r="W90" s="212"/>
      <c r="X90" s="214"/>
      <c r="Y90" s="269"/>
      <c r="Z90" s="269"/>
      <c r="AA90" s="212"/>
      <c r="AB90" s="212"/>
      <c r="AC90" s="212"/>
      <c r="AD90" s="214"/>
    </row>
    <row r="91" spans="1:30" s="269" customFormat="1" ht="16.5" customHeight="1">
      <c r="A91" s="309" t="s">
        <v>251</v>
      </c>
      <c r="B91" s="268"/>
      <c r="C91" s="250">
        <v>4000000</v>
      </c>
      <c r="D91" s="250">
        <v>4000000</v>
      </c>
      <c r="E91" s="214">
        <v>4000000</v>
      </c>
      <c r="F91" s="250">
        <v>8995180</v>
      </c>
      <c r="I91" s="250">
        <v>8995369</v>
      </c>
      <c r="J91" s="250">
        <v>14791824</v>
      </c>
      <c r="K91" s="250">
        <v>14792235</v>
      </c>
      <c r="L91" s="310">
        <v>14792647</v>
      </c>
      <c r="O91" s="250">
        <v>14793058</v>
      </c>
      <c r="P91" s="250">
        <v>14793470</v>
      </c>
      <c r="Q91" s="250">
        <f>14793881</f>
        <v>14793881</v>
      </c>
      <c r="R91" s="310">
        <v>14794293</v>
      </c>
      <c r="U91" s="250">
        <v>14796350</v>
      </c>
      <c r="V91" s="250">
        <v>11897133</v>
      </c>
      <c r="W91" s="250">
        <v>11897420</v>
      </c>
      <c r="X91" s="310">
        <v>21459896</v>
      </c>
      <c r="AA91" s="250">
        <v>21481780</v>
      </c>
      <c r="AB91" s="250"/>
      <c r="AC91" s="250"/>
      <c r="AD91" s="310"/>
    </row>
    <row r="92" spans="1:30" s="269" customFormat="1" ht="16.5" customHeight="1">
      <c r="A92" s="309" t="s">
        <v>497</v>
      </c>
      <c r="B92" s="268"/>
      <c r="C92" s="310">
        <v>0</v>
      </c>
      <c r="D92" s="310">
        <v>0</v>
      </c>
      <c r="E92" s="214">
        <v>0</v>
      </c>
      <c r="F92" s="310">
        <v>0</v>
      </c>
      <c r="I92" s="310">
        <v>0</v>
      </c>
      <c r="J92" s="310">
        <v>0</v>
      </c>
      <c r="K92" s="310">
        <v>0</v>
      </c>
      <c r="L92" s="310">
        <v>2000000</v>
      </c>
      <c r="O92" s="250">
        <v>8285989</v>
      </c>
      <c r="P92" s="250">
        <v>14286435</v>
      </c>
      <c r="Q92" s="250">
        <f>14181881</f>
        <v>14181881</v>
      </c>
      <c r="R92" s="310">
        <v>13182326</v>
      </c>
      <c r="U92" s="250">
        <v>14591581</v>
      </c>
      <c r="V92" s="250">
        <v>21623581</v>
      </c>
      <c r="W92" s="250">
        <v>21483691</v>
      </c>
      <c r="X92" s="310">
        <v>21447691</v>
      </c>
      <c r="AA92" s="250">
        <v>21306909</v>
      </c>
      <c r="AB92" s="250"/>
      <c r="AC92" s="250"/>
      <c r="AD92" s="310"/>
    </row>
    <row r="93" spans="1:30" s="270" customFormat="1" ht="16.5" customHeight="1">
      <c r="A93" s="393" t="s">
        <v>457</v>
      </c>
      <c r="B93" s="268"/>
      <c r="C93" s="212">
        <v>3372459</v>
      </c>
      <c r="D93" s="212">
        <v>3499006</v>
      </c>
      <c r="E93" s="214">
        <v>3637306</v>
      </c>
      <c r="F93" s="212">
        <v>3821359</v>
      </c>
      <c r="G93" s="269"/>
      <c r="H93" s="269"/>
      <c r="I93" s="212">
        <v>4094070</v>
      </c>
      <c r="J93" s="212">
        <v>4255533</v>
      </c>
      <c r="K93" s="212">
        <v>4287650</v>
      </c>
      <c r="L93" s="214">
        <v>4433453</v>
      </c>
      <c r="M93" s="269"/>
      <c r="O93" s="212">
        <v>5826257</v>
      </c>
      <c r="P93" s="212">
        <v>5247076</v>
      </c>
      <c r="Q93" s="369">
        <f>983079+2466243+102511+831492+892315+15259</f>
        <v>5290899</v>
      </c>
      <c r="R93" s="214">
        <v>5593814</v>
      </c>
      <c r="U93" s="212">
        <v>4862510</v>
      </c>
      <c r="V93" s="212">
        <v>4760403</v>
      </c>
      <c r="W93" s="212">
        <v>4039781</v>
      </c>
      <c r="X93" s="214">
        <v>4138686</v>
      </c>
      <c r="Y93" s="269"/>
      <c r="Z93" s="269"/>
      <c r="AA93" s="212">
        <v>4038103</v>
      </c>
      <c r="AB93" s="212"/>
      <c r="AC93" s="212"/>
      <c r="AD93" s="214"/>
    </row>
    <row r="94" spans="1:30" s="269" customFormat="1" ht="16.5" customHeight="1">
      <c r="A94" s="306" t="s">
        <v>459</v>
      </c>
      <c r="B94" s="268"/>
      <c r="C94" s="283">
        <f>SUM(C91:C93)</f>
        <v>7372459</v>
      </c>
      <c r="D94" s="283">
        <f>SUM(D91:D93)</f>
        <v>7499006</v>
      </c>
      <c r="E94" s="284">
        <f>SUM(E91:E93)</f>
        <v>7637306</v>
      </c>
      <c r="F94" s="283">
        <f>SUM(F91:F93)</f>
        <v>12816539</v>
      </c>
      <c r="I94" s="283">
        <f>SUM(I91:I93)</f>
        <v>13089439</v>
      </c>
      <c r="J94" s="283">
        <f>SUM(J91:J93)</f>
        <v>19047357</v>
      </c>
      <c r="K94" s="283">
        <f>SUM(K91:K93)</f>
        <v>19079885</v>
      </c>
      <c r="L94" s="284">
        <f>SUM(L91:L93)</f>
        <v>21226100</v>
      </c>
      <c r="O94" s="283">
        <f>SUM(O91:O93)</f>
        <v>28905304</v>
      </c>
      <c r="P94" s="284">
        <f>SUM(P91:P93)</f>
        <v>34326981</v>
      </c>
      <c r="Q94" s="284">
        <f>SUM(Q91:Q93)</f>
        <v>34266661</v>
      </c>
      <c r="R94" s="284">
        <f>SUM(R91:R93)</f>
        <v>33570433</v>
      </c>
      <c r="U94" s="283">
        <f>SUM(U91:U93)</f>
        <v>34250441</v>
      </c>
      <c r="V94" s="283">
        <f>SUM(V91:V93)</f>
        <v>38281117</v>
      </c>
      <c r="W94" s="283">
        <f>SUM(W91:W93)</f>
        <v>37420892</v>
      </c>
      <c r="X94" s="283">
        <f>SUM(X91:X93)</f>
        <v>47046273</v>
      </c>
      <c r="Y94" s="396"/>
      <c r="Z94" s="396"/>
      <c r="AA94" s="283">
        <f>SUM(AA91:AA93)</f>
        <v>46826792</v>
      </c>
      <c r="AB94" s="283">
        <f>SUM(AB91:AB93)</f>
        <v>0</v>
      </c>
      <c r="AC94" s="283">
        <f>SUM(AC91:AC93)</f>
        <v>0</v>
      </c>
      <c r="AD94" s="283">
        <f>SUM(AD91:AD93)</f>
        <v>0</v>
      </c>
    </row>
    <row r="95" spans="1:30" s="270" customFormat="1" ht="16.5" customHeight="1">
      <c r="A95" s="302"/>
      <c r="B95" s="268"/>
      <c r="C95" s="212"/>
      <c r="D95" s="212"/>
      <c r="E95" s="214"/>
      <c r="F95" s="212"/>
      <c r="G95" s="269"/>
      <c r="H95" s="269"/>
      <c r="I95" s="212"/>
      <c r="J95" s="212"/>
      <c r="K95" s="212"/>
      <c r="L95" s="214"/>
      <c r="M95" s="269"/>
      <c r="O95" s="212"/>
      <c r="P95" s="212"/>
      <c r="Q95" s="212"/>
      <c r="R95" s="214"/>
      <c r="U95" s="212"/>
      <c r="V95" s="212"/>
      <c r="W95" s="212"/>
      <c r="X95" s="214"/>
      <c r="Y95" s="269"/>
      <c r="Z95" s="269"/>
      <c r="AA95" s="212"/>
      <c r="AB95" s="212"/>
      <c r="AC95" s="212"/>
      <c r="AD95" s="214"/>
    </row>
    <row r="96" spans="1:30" s="285" customFormat="1" ht="16.5" customHeight="1" thickBot="1">
      <c r="A96" s="311" t="s">
        <v>252</v>
      </c>
      <c r="B96" s="292"/>
      <c r="C96" s="297">
        <f>SUM(C88,C94)</f>
        <v>36813932</v>
      </c>
      <c r="D96" s="297">
        <f>SUM(D88,D94)</f>
        <v>47768007</v>
      </c>
      <c r="E96" s="298">
        <f>SUM(E88,E94)</f>
        <v>43899911</v>
      </c>
      <c r="F96" s="297">
        <f>SUM(F88,F94)</f>
        <v>42746932</v>
      </c>
      <c r="I96" s="297">
        <f>SUM(I88,I94)</f>
        <v>42686906</v>
      </c>
      <c r="J96" s="297">
        <f>SUM(J88,J94)</f>
        <v>61357797</v>
      </c>
      <c r="K96" s="297">
        <f>SUM(K88,K94)</f>
        <v>54487649</v>
      </c>
      <c r="L96" s="298">
        <f>SUM(L88,L94)</f>
        <v>79831738</v>
      </c>
      <c r="O96" s="297">
        <f>SUM(O88,O94)</f>
        <v>78522179</v>
      </c>
      <c r="P96" s="298">
        <f>SUM(P88,P94)</f>
        <v>89718011</v>
      </c>
      <c r="Q96" s="298">
        <f>SUM(Q88,Q94)</f>
        <v>89407456</v>
      </c>
      <c r="R96" s="298">
        <f>SUM(R88,R94)</f>
        <v>87039361</v>
      </c>
      <c r="U96" s="297">
        <f>SUM(U88,U94)</f>
        <v>84085618</v>
      </c>
      <c r="V96" s="297">
        <f aca="true" t="shared" si="0" ref="V96:AD96">SUM(V88,V94)</f>
        <v>94451955</v>
      </c>
      <c r="W96" s="297">
        <f t="shared" si="0"/>
        <v>88762032</v>
      </c>
      <c r="X96" s="297">
        <f t="shared" si="0"/>
        <v>85190870</v>
      </c>
      <c r="Y96" s="395"/>
      <c r="Z96" s="395"/>
      <c r="AA96" s="297">
        <f t="shared" si="0"/>
        <v>78250261</v>
      </c>
      <c r="AB96" s="297">
        <f t="shared" si="0"/>
        <v>0</v>
      </c>
      <c r="AC96" s="297">
        <f t="shared" si="0"/>
        <v>0</v>
      </c>
      <c r="AD96" s="297">
        <f t="shared" si="0"/>
        <v>0</v>
      </c>
    </row>
    <row r="97" spans="1:30" s="270" customFormat="1" ht="16.5" thickTop="1">
      <c r="A97" s="302"/>
      <c r="B97" s="288"/>
      <c r="C97" s="212"/>
      <c r="D97" s="212"/>
      <c r="E97" s="214"/>
      <c r="F97" s="212"/>
      <c r="G97" s="269"/>
      <c r="H97" s="269"/>
      <c r="I97" s="212"/>
      <c r="J97" s="212"/>
      <c r="K97" s="212"/>
      <c r="L97" s="214"/>
      <c r="M97" s="269"/>
      <c r="O97" s="212"/>
      <c r="P97" s="212"/>
      <c r="Q97" s="212"/>
      <c r="R97" s="214"/>
      <c r="U97" s="212"/>
      <c r="V97" s="212"/>
      <c r="W97" s="212"/>
      <c r="X97" s="214"/>
      <c r="AA97" s="212"/>
      <c r="AB97" s="212"/>
      <c r="AC97" s="212"/>
      <c r="AD97" s="214"/>
    </row>
    <row r="98" spans="1:30" s="270" customFormat="1" ht="19.5" customHeight="1">
      <c r="A98" s="300" t="s">
        <v>460</v>
      </c>
      <c r="B98" s="268"/>
      <c r="C98" s="212"/>
      <c r="D98" s="212"/>
      <c r="E98" s="214"/>
      <c r="F98" s="212"/>
      <c r="G98" s="269"/>
      <c r="H98" s="269"/>
      <c r="I98" s="212"/>
      <c r="J98" s="212"/>
      <c r="K98" s="212"/>
      <c r="L98" s="214"/>
      <c r="M98" s="269"/>
      <c r="O98" s="212"/>
      <c r="P98" s="212"/>
      <c r="Q98" s="212"/>
      <c r="R98" s="214"/>
      <c r="U98" s="212"/>
      <c r="V98" s="212"/>
      <c r="W98" s="212"/>
      <c r="X98" s="214"/>
      <c r="AA98" s="212"/>
      <c r="AB98" s="212"/>
      <c r="AC98" s="212"/>
      <c r="AD98" s="214"/>
    </row>
    <row r="99" spans="1:30" s="270" customFormat="1" ht="19.5" customHeight="1">
      <c r="A99" s="302" t="s">
        <v>0</v>
      </c>
      <c r="B99" s="268"/>
      <c r="C99" s="212"/>
      <c r="D99" s="212"/>
      <c r="E99" s="214"/>
      <c r="F99" s="212"/>
      <c r="G99" s="269"/>
      <c r="H99" s="269"/>
      <c r="I99" s="212"/>
      <c r="J99" s="212"/>
      <c r="K99" s="212"/>
      <c r="L99" s="214"/>
      <c r="M99" s="269"/>
      <c r="O99" s="212"/>
      <c r="P99" s="212"/>
      <c r="Q99" s="212"/>
      <c r="R99" s="214"/>
      <c r="U99" s="212"/>
      <c r="V99" s="212"/>
      <c r="W99" s="212"/>
      <c r="X99" s="214"/>
      <c r="AA99" s="212"/>
      <c r="AB99" s="212"/>
      <c r="AC99" s="212"/>
      <c r="AD99" s="214"/>
    </row>
    <row r="100" spans="1:30" s="270" customFormat="1" ht="16.5" customHeight="1">
      <c r="A100" s="302" t="s">
        <v>253</v>
      </c>
      <c r="B100" s="268"/>
      <c r="C100" s="312">
        <v>34208328</v>
      </c>
      <c r="D100" s="312">
        <v>34208328</v>
      </c>
      <c r="E100" s="214">
        <v>34208328</v>
      </c>
      <c r="F100" s="312">
        <v>34208328</v>
      </c>
      <c r="G100" s="269"/>
      <c r="H100" s="269"/>
      <c r="I100" s="312">
        <f>'101Q1BS'!Q43</f>
        <v>34208328</v>
      </c>
      <c r="J100" s="312">
        <v>34208328</v>
      </c>
      <c r="K100" s="312">
        <v>34208328</v>
      </c>
      <c r="L100" s="214">
        <v>34208328</v>
      </c>
      <c r="M100" s="269"/>
      <c r="O100" s="312">
        <v>34208328</v>
      </c>
      <c r="P100" s="312">
        <v>34208328</v>
      </c>
      <c r="Q100" s="312">
        <f>34208328</f>
        <v>34208328</v>
      </c>
      <c r="R100" s="214">
        <v>34208328</v>
      </c>
      <c r="U100" s="312">
        <v>34208328</v>
      </c>
      <c r="V100" s="312">
        <v>34208328</v>
      </c>
      <c r="W100" s="312">
        <v>34208328</v>
      </c>
      <c r="X100" s="214">
        <v>34208328</v>
      </c>
      <c r="AA100" s="312">
        <v>34208328</v>
      </c>
      <c r="AB100" s="312"/>
      <c r="AC100" s="312"/>
      <c r="AD100" s="214"/>
    </row>
    <row r="101" spans="1:30" s="270" customFormat="1" ht="16.5" customHeight="1">
      <c r="A101" s="302" t="s">
        <v>1</v>
      </c>
      <c r="B101" s="288"/>
      <c r="C101" s="212">
        <v>12431851</v>
      </c>
      <c r="D101" s="212">
        <v>12431851</v>
      </c>
      <c r="E101" s="214">
        <v>12431851</v>
      </c>
      <c r="F101" s="212">
        <v>12431851</v>
      </c>
      <c r="G101" s="269"/>
      <c r="H101" s="269"/>
      <c r="I101" s="212">
        <v>12431851</v>
      </c>
      <c r="J101" s="212">
        <v>12431851</v>
      </c>
      <c r="K101" s="212">
        <v>12431851</v>
      </c>
      <c r="L101" s="214">
        <v>12456891</v>
      </c>
      <c r="M101" s="269"/>
      <c r="O101" s="212">
        <v>12475389</v>
      </c>
      <c r="P101" s="212">
        <v>12475758</v>
      </c>
      <c r="Q101" s="212">
        <v>12489143</v>
      </c>
      <c r="R101" s="214">
        <v>14715830</v>
      </c>
      <c r="U101" s="212">
        <v>14586376</v>
      </c>
      <c r="V101" s="212">
        <v>14586376</v>
      </c>
      <c r="W101" s="212">
        <v>14586376</v>
      </c>
      <c r="X101" s="214">
        <v>14985047</v>
      </c>
      <c r="AA101" s="212">
        <v>14985047</v>
      </c>
      <c r="AB101" s="212"/>
      <c r="AC101" s="212"/>
      <c r="AD101" s="214"/>
    </row>
    <row r="102" spans="1:30" s="270" customFormat="1" ht="16.5" customHeight="1">
      <c r="A102" s="302" t="s">
        <v>2</v>
      </c>
      <c r="B102" s="268"/>
      <c r="C102" s="212"/>
      <c r="D102" s="212"/>
      <c r="E102" s="214"/>
      <c r="F102" s="212"/>
      <c r="G102" s="269"/>
      <c r="H102" s="269"/>
      <c r="I102" s="212"/>
      <c r="J102" s="212"/>
      <c r="K102" s="212"/>
      <c r="L102" s="214"/>
      <c r="M102" s="269"/>
      <c r="O102" s="212"/>
      <c r="P102" s="212"/>
      <c r="Q102" s="212"/>
      <c r="R102" s="214"/>
      <c r="U102" s="212"/>
      <c r="V102" s="212"/>
      <c r="W102" s="212"/>
      <c r="X102" s="214"/>
      <c r="AA102" s="212"/>
      <c r="AB102" s="212"/>
      <c r="AC102" s="212"/>
      <c r="AD102" s="214"/>
    </row>
    <row r="103" spans="1:30" s="270" customFormat="1" ht="16.5" customHeight="1">
      <c r="A103" s="302" t="s">
        <v>462</v>
      </c>
      <c r="B103" s="268"/>
      <c r="C103" s="212">
        <v>16715018</v>
      </c>
      <c r="D103" s="212">
        <v>18061894</v>
      </c>
      <c r="E103" s="214">
        <v>18061894</v>
      </c>
      <c r="F103" s="212">
        <v>18061894</v>
      </c>
      <c r="G103" s="269"/>
      <c r="H103" s="269"/>
      <c r="I103" s="212">
        <v>18061894</v>
      </c>
      <c r="J103" s="212">
        <v>19262044</v>
      </c>
      <c r="K103" s="212">
        <v>19262044</v>
      </c>
      <c r="L103" s="214">
        <v>19262044</v>
      </c>
      <c r="M103" s="269"/>
      <c r="O103" s="212">
        <v>19262044</v>
      </c>
      <c r="P103" s="212">
        <v>21537666</v>
      </c>
      <c r="Q103" s="212">
        <v>21537666</v>
      </c>
      <c r="R103" s="214">
        <v>21537666</v>
      </c>
      <c r="U103" s="212">
        <v>23038209</v>
      </c>
      <c r="V103" s="212">
        <v>24606828</v>
      </c>
      <c r="W103" s="212">
        <v>24606828</v>
      </c>
      <c r="X103" s="214">
        <v>24606828</v>
      </c>
      <c r="AA103" s="212">
        <v>24606828</v>
      </c>
      <c r="AB103" s="212"/>
      <c r="AC103" s="212"/>
      <c r="AD103" s="214"/>
    </row>
    <row r="104" spans="1:30" s="270" customFormat="1" ht="16.5" customHeight="1">
      <c r="A104" s="302" t="s">
        <v>254</v>
      </c>
      <c r="B104" s="268"/>
      <c r="C104" s="214">
        <v>821741</v>
      </c>
      <c r="D104" s="214">
        <v>0</v>
      </c>
      <c r="E104" s="214">
        <v>0</v>
      </c>
      <c r="F104" s="214">
        <v>0</v>
      </c>
      <c r="G104" s="269"/>
      <c r="H104" s="269"/>
      <c r="I104" s="214">
        <v>0</v>
      </c>
      <c r="J104" s="214">
        <v>0</v>
      </c>
      <c r="K104" s="214">
        <v>0</v>
      </c>
      <c r="L104" s="214">
        <v>0</v>
      </c>
      <c r="M104" s="269"/>
      <c r="O104" s="214">
        <v>0</v>
      </c>
      <c r="P104" s="214">
        <v>0</v>
      </c>
      <c r="Q104" s="214">
        <v>0</v>
      </c>
      <c r="R104" s="214">
        <v>0</v>
      </c>
      <c r="U104" s="214">
        <v>302986</v>
      </c>
      <c r="V104" s="214">
        <v>1173954</v>
      </c>
      <c r="W104" s="214">
        <v>1173954</v>
      </c>
      <c r="X104" s="214">
        <v>1173954</v>
      </c>
      <c r="AA104" s="214">
        <v>1173954</v>
      </c>
      <c r="AB104" s="214"/>
      <c r="AC104" s="214"/>
      <c r="AD104" s="214"/>
    </row>
    <row r="105" spans="1:30" s="270" customFormat="1" ht="16.5" customHeight="1">
      <c r="A105" s="302" t="s">
        <v>255</v>
      </c>
      <c r="B105" s="268"/>
      <c r="C105" s="271">
        <v>24771840</v>
      </c>
      <c r="D105" s="271">
        <v>14480763</v>
      </c>
      <c r="E105" s="214">
        <v>18645714</v>
      </c>
      <c r="F105" s="271">
        <v>22606173</v>
      </c>
      <c r="G105" s="269"/>
      <c r="H105" s="269"/>
      <c r="I105" s="271">
        <v>26412987</v>
      </c>
      <c r="J105" s="271">
        <v>14374045</v>
      </c>
      <c r="K105" s="271">
        <v>18623088</v>
      </c>
      <c r="L105" s="313">
        <v>22171132</v>
      </c>
      <c r="M105" s="269"/>
      <c r="O105" s="271">
        <v>26242219</v>
      </c>
      <c r="P105" s="271">
        <v>13039135</v>
      </c>
      <c r="Q105" s="369">
        <f>16789177-12681</f>
        <v>16776496</v>
      </c>
      <c r="R105" s="313">
        <v>19805941</v>
      </c>
      <c r="U105" s="271">
        <v>22084166</v>
      </c>
      <c r="V105" s="271">
        <v>8519113</v>
      </c>
      <c r="W105" s="271">
        <v>12507371</v>
      </c>
      <c r="X105" s="313">
        <v>15850111</v>
      </c>
      <c r="AA105" s="271">
        <v>19811285</v>
      </c>
      <c r="AB105" s="271"/>
      <c r="AC105" s="271"/>
      <c r="AD105" s="313"/>
    </row>
    <row r="106" spans="1:30" s="270" customFormat="1" ht="16.5" customHeight="1">
      <c r="A106" s="302" t="s">
        <v>461</v>
      </c>
      <c r="B106" s="268"/>
      <c r="C106" s="212">
        <v>541066</v>
      </c>
      <c r="D106" s="212">
        <v>359607</v>
      </c>
      <c r="E106" s="214">
        <v>370500</v>
      </c>
      <c r="F106" s="212">
        <v>340026</v>
      </c>
      <c r="G106" s="269"/>
      <c r="H106" s="269"/>
      <c r="I106" s="212">
        <v>497322</v>
      </c>
      <c r="J106" s="212">
        <v>344540</v>
      </c>
      <c r="K106" s="212">
        <v>444804</v>
      </c>
      <c r="L106" s="214">
        <v>412682</v>
      </c>
      <c r="M106" s="269"/>
      <c r="O106" s="212">
        <v>257250</v>
      </c>
      <c r="P106" s="212">
        <v>220517</v>
      </c>
      <c r="Q106" s="212">
        <v>154123</v>
      </c>
      <c r="R106" s="212">
        <v>-302986</v>
      </c>
      <c r="U106" s="212">
        <v>-742101</v>
      </c>
      <c r="V106" s="212">
        <v>-854251</v>
      </c>
      <c r="W106" s="212">
        <v>-485752</v>
      </c>
      <c r="X106" s="212">
        <v>-690034</v>
      </c>
      <c r="AA106" s="212">
        <v>-507001</v>
      </c>
      <c r="AB106" s="212"/>
      <c r="AC106" s="212"/>
      <c r="AD106" s="212"/>
    </row>
    <row r="107" spans="1:30" s="270" customFormat="1" ht="16.5" customHeight="1">
      <c r="A107" s="302" t="s">
        <v>256</v>
      </c>
      <c r="B107" s="288"/>
      <c r="C107" s="250">
        <v>-31077183</v>
      </c>
      <c r="D107" s="250">
        <v>-31077183</v>
      </c>
      <c r="E107" s="212">
        <v>-31077183</v>
      </c>
      <c r="F107" s="250">
        <v>-31077183</v>
      </c>
      <c r="G107" s="269"/>
      <c r="H107" s="269"/>
      <c r="I107" s="250">
        <f>'101Q1BS'!Q58</f>
        <v>-31077183</v>
      </c>
      <c r="J107" s="250">
        <v>-31077183</v>
      </c>
      <c r="K107" s="250">
        <v>-31077183</v>
      </c>
      <c r="L107" s="250">
        <v>-31077183</v>
      </c>
      <c r="M107" s="269"/>
      <c r="O107" s="250">
        <v>-31077183</v>
      </c>
      <c r="P107" s="250">
        <v>-31077183</v>
      </c>
      <c r="Q107" s="250">
        <v>-31077183</v>
      </c>
      <c r="R107" s="250">
        <v>-29717344</v>
      </c>
      <c r="U107" s="250">
        <v>-29717344</v>
      </c>
      <c r="V107" s="250">
        <v>-29717344</v>
      </c>
      <c r="W107" s="250">
        <v>-29717344</v>
      </c>
      <c r="X107" s="250">
        <v>-29717344</v>
      </c>
      <c r="AA107" s="250">
        <v>-29717344</v>
      </c>
      <c r="AB107" s="250"/>
      <c r="AC107" s="250"/>
      <c r="AD107" s="250"/>
    </row>
    <row r="108" spans="1:30" s="270" customFormat="1" ht="16.5" customHeight="1">
      <c r="A108" s="302"/>
      <c r="B108" s="288"/>
      <c r="C108" s="235">
        <f>SUM(C100:C107)</f>
        <v>58412661</v>
      </c>
      <c r="D108" s="235">
        <f>SUM(D100:D107)</f>
        <v>48465260</v>
      </c>
      <c r="E108" s="233">
        <f>SUM(E100:E107)</f>
        <v>52641104</v>
      </c>
      <c r="F108" s="235">
        <f>SUM(F100:F107)</f>
        <v>56571089</v>
      </c>
      <c r="G108" s="269"/>
      <c r="H108" s="269"/>
      <c r="I108" s="235">
        <f>SUM(I100:I107)</f>
        <v>60535199</v>
      </c>
      <c r="J108" s="235">
        <f>SUM(J100:J107)</f>
        <v>49543625</v>
      </c>
      <c r="K108" s="235">
        <f>SUM(K100:K107)</f>
        <v>53892932</v>
      </c>
      <c r="L108" s="233">
        <f>SUM(L100:L107)</f>
        <v>57433894</v>
      </c>
      <c r="M108" s="269"/>
      <c r="O108" s="235">
        <f>SUM(O100:O107)</f>
        <v>61368047</v>
      </c>
      <c r="P108" s="233">
        <f>SUM(P100:P107)</f>
        <v>50404221</v>
      </c>
      <c r="Q108" s="233">
        <f>SUM(Q100:Q107)</f>
        <v>54088573</v>
      </c>
      <c r="R108" s="233">
        <f>SUM(R100:R107)</f>
        <v>60247435</v>
      </c>
      <c r="U108" s="235">
        <f>SUM(U100:U107)</f>
        <v>63760620</v>
      </c>
      <c r="V108" s="235">
        <f aca="true" t="shared" si="1" ref="V108:AD108">SUM(V100:V107)</f>
        <v>52523004</v>
      </c>
      <c r="W108" s="235">
        <f t="shared" si="1"/>
        <v>56879761</v>
      </c>
      <c r="X108" s="235">
        <f t="shared" si="1"/>
        <v>60416890</v>
      </c>
      <c r="Y108" s="250"/>
      <c r="Z108" s="250"/>
      <c r="AA108" s="235">
        <f t="shared" si="1"/>
        <v>64561097</v>
      </c>
      <c r="AB108" s="235">
        <f t="shared" si="1"/>
        <v>0</v>
      </c>
      <c r="AC108" s="235">
        <f t="shared" si="1"/>
        <v>0</v>
      </c>
      <c r="AD108" s="235">
        <f t="shared" si="1"/>
        <v>0</v>
      </c>
    </row>
    <row r="109" spans="1:30" s="270" customFormat="1" ht="16.5" customHeight="1">
      <c r="A109" s="302" t="s">
        <v>463</v>
      </c>
      <c r="B109" s="288"/>
      <c r="C109" s="235">
        <v>1191608</v>
      </c>
      <c r="D109" s="235">
        <v>978347</v>
      </c>
      <c r="E109" s="233">
        <v>1011837</v>
      </c>
      <c r="F109" s="235">
        <v>1072204</v>
      </c>
      <c r="G109" s="269"/>
      <c r="H109" s="269"/>
      <c r="I109" s="235">
        <v>1122108</v>
      </c>
      <c r="J109" s="235">
        <v>911753</v>
      </c>
      <c r="K109" s="235">
        <v>966194</v>
      </c>
      <c r="L109" s="233">
        <v>1086747</v>
      </c>
      <c r="M109" s="269"/>
      <c r="O109" s="235">
        <v>3038256</v>
      </c>
      <c r="P109" s="235">
        <v>2960516</v>
      </c>
      <c r="Q109" s="235">
        <v>3164563</v>
      </c>
      <c r="R109" s="233">
        <v>6252897</v>
      </c>
      <c r="U109" s="235">
        <v>5899716</v>
      </c>
      <c r="V109" s="235">
        <v>5497402</v>
      </c>
      <c r="W109" s="235">
        <v>5620494</v>
      </c>
      <c r="X109" s="233">
        <v>5769645</v>
      </c>
      <c r="Y109" s="269"/>
      <c r="Z109" s="269"/>
      <c r="AA109" s="235">
        <v>5919349</v>
      </c>
      <c r="AB109" s="235"/>
      <c r="AC109" s="235"/>
      <c r="AD109" s="233"/>
    </row>
    <row r="110" spans="1:30" s="286" customFormat="1" ht="16.5" customHeight="1">
      <c r="A110" s="311" t="s">
        <v>464</v>
      </c>
      <c r="B110" s="282"/>
      <c r="C110" s="314">
        <f>SUM(C108:C109)</f>
        <v>59604269</v>
      </c>
      <c r="D110" s="314">
        <f>SUM(D108:D109)</f>
        <v>49443607</v>
      </c>
      <c r="E110" s="315">
        <f>SUM(E108:E109)</f>
        <v>53652941</v>
      </c>
      <c r="F110" s="314">
        <f>SUM(F108:F109)</f>
        <v>57643293</v>
      </c>
      <c r="G110" s="285"/>
      <c r="H110" s="285"/>
      <c r="I110" s="314">
        <f>SUM(I108:I109)</f>
        <v>61657307</v>
      </c>
      <c r="J110" s="314">
        <f>SUM(J108:J109)</f>
        <v>50455378</v>
      </c>
      <c r="K110" s="314">
        <f>SUM(K108:K109)</f>
        <v>54859126</v>
      </c>
      <c r="L110" s="315">
        <f>SUM(L108:L109)</f>
        <v>58520641</v>
      </c>
      <c r="M110" s="285"/>
      <c r="O110" s="314">
        <f>SUM(O108:O109)</f>
        <v>64406303</v>
      </c>
      <c r="P110" s="315">
        <f>SUM(P108:P109)</f>
        <v>53364737</v>
      </c>
      <c r="Q110" s="315">
        <f>SUM(Q108:Q109)</f>
        <v>57253136</v>
      </c>
      <c r="R110" s="315">
        <f>SUM(R108:R109)</f>
        <v>66500332</v>
      </c>
      <c r="U110" s="314">
        <f>SUM(U108:U109)</f>
        <v>69660336</v>
      </c>
      <c r="V110" s="314">
        <f aca="true" t="shared" si="2" ref="V110:AD110">SUM(V108:V109)</f>
        <v>58020406</v>
      </c>
      <c r="W110" s="314">
        <f t="shared" si="2"/>
        <v>62500255</v>
      </c>
      <c r="X110" s="314">
        <f t="shared" si="2"/>
        <v>66186535</v>
      </c>
      <c r="Y110" s="395"/>
      <c r="Z110" s="395"/>
      <c r="AA110" s="314">
        <f t="shared" si="2"/>
        <v>70480446</v>
      </c>
      <c r="AB110" s="314">
        <f t="shared" si="2"/>
        <v>0</v>
      </c>
      <c r="AC110" s="314">
        <f t="shared" si="2"/>
        <v>0</v>
      </c>
      <c r="AD110" s="314">
        <f t="shared" si="2"/>
        <v>0</v>
      </c>
    </row>
    <row r="111" spans="1:30" s="270" customFormat="1" ht="16.5" customHeight="1">
      <c r="A111" s="311"/>
      <c r="B111" s="268"/>
      <c r="C111" s="212"/>
      <c r="D111" s="212"/>
      <c r="E111" s="214"/>
      <c r="F111" s="212"/>
      <c r="G111" s="269"/>
      <c r="H111" s="269"/>
      <c r="I111" s="212"/>
      <c r="J111" s="212"/>
      <c r="K111" s="212"/>
      <c r="L111" s="214"/>
      <c r="M111" s="269"/>
      <c r="O111" s="212"/>
      <c r="P111" s="212"/>
      <c r="Q111" s="212"/>
      <c r="R111" s="214"/>
      <c r="U111" s="212"/>
      <c r="V111" s="212"/>
      <c r="W111" s="212"/>
      <c r="X111" s="214"/>
      <c r="Y111" s="269"/>
      <c r="Z111" s="269"/>
      <c r="AA111" s="212"/>
      <c r="AB111" s="212"/>
      <c r="AC111" s="212"/>
      <c r="AD111" s="214"/>
    </row>
    <row r="112" spans="1:30" s="286" customFormat="1" ht="16.5" thickBot="1">
      <c r="A112" s="311" t="s">
        <v>465</v>
      </c>
      <c r="B112" s="282"/>
      <c r="C112" s="297">
        <f>SUM(C110,C96)</f>
        <v>96418201</v>
      </c>
      <c r="D112" s="297">
        <f>SUM(D110,D96)</f>
        <v>97211614</v>
      </c>
      <c r="E112" s="298">
        <f>SUM(E110,E96)</f>
        <v>97552852</v>
      </c>
      <c r="F112" s="297">
        <f>SUM(F110,F96)</f>
        <v>100390225</v>
      </c>
      <c r="G112" s="285"/>
      <c r="H112" s="285"/>
      <c r="I112" s="297">
        <f>SUM(I110,I96)</f>
        <v>104344213</v>
      </c>
      <c r="J112" s="297">
        <f>SUM(J110,J96)</f>
        <v>111813175</v>
      </c>
      <c r="K112" s="297">
        <f>SUM(K110,K96)</f>
        <v>109346775</v>
      </c>
      <c r="L112" s="298">
        <f>SUM(L110,L96)</f>
        <v>138352379</v>
      </c>
      <c r="M112" s="285"/>
      <c r="O112" s="297">
        <f>SUM(O110,O96)</f>
        <v>142928482</v>
      </c>
      <c r="P112" s="298">
        <f>SUM(P110,P96)</f>
        <v>143082748</v>
      </c>
      <c r="Q112" s="298">
        <f>SUM(Q110,Q96)</f>
        <v>146660592</v>
      </c>
      <c r="R112" s="298">
        <f>SUM(R110,R96)</f>
        <v>153539693</v>
      </c>
      <c r="U112" s="297">
        <f>SUM(U110,U96)</f>
        <v>153745954</v>
      </c>
      <c r="V112" s="297">
        <f aca="true" t="shared" si="3" ref="V112:AD112">SUM(V110,V96)</f>
        <v>152472361</v>
      </c>
      <c r="W112" s="297">
        <f t="shared" si="3"/>
        <v>151262287</v>
      </c>
      <c r="X112" s="297">
        <f t="shared" si="3"/>
        <v>151377405</v>
      </c>
      <c r="Y112" s="395"/>
      <c r="Z112" s="395"/>
      <c r="AA112" s="297">
        <f t="shared" si="3"/>
        <v>148730707</v>
      </c>
      <c r="AB112" s="297">
        <f t="shared" si="3"/>
        <v>0</v>
      </c>
      <c r="AC112" s="297">
        <f t="shared" si="3"/>
        <v>0</v>
      </c>
      <c r="AD112" s="297">
        <f t="shared" si="3"/>
        <v>0</v>
      </c>
    </row>
    <row r="113" spans="1:30" s="270" customFormat="1" ht="16.5" thickTop="1">
      <c r="A113" s="311"/>
      <c r="B113" s="268"/>
      <c r="C113" s="304"/>
      <c r="D113" s="304"/>
      <c r="E113" s="304"/>
      <c r="F113" s="304"/>
      <c r="G113" s="269"/>
      <c r="H113" s="269"/>
      <c r="I113" s="304"/>
      <c r="J113" s="304"/>
      <c r="K113" s="304"/>
      <c r="L113" s="304"/>
      <c r="M113" s="269"/>
      <c r="O113" s="304"/>
      <c r="P113" s="304"/>
      <c r="Q113" s="304"/>
      <c r="R113" s="304"/>
      <c r="U113" s="304"/>
      <c r="V113" s="304"/>
      <c r="W113" s="304"/>
      <c r="X113" s="304"/>
      <c r="AA113" s="304"/>
      <c r="AB113" s="304"/>
      <c r="AC113" s="304"/>
      <c r="AD113" s="304"/>
    </row>
    <row r="114" spans="15:30" ht="15.75" customHeight="1">
      <c r="O114" s="77"/>
      <c r="P114" s="77"/>
      <c r="Q114" s="77"/>
      <c r="R114" s="77"/>
      <c r="U114" s="77"/>
      <c r="V114" s="77"/>
      <c r="W114" s="77"/>
      <c r="X114" s="77"/>
      <c r="AA114" s="77"/>
      <c r="AB114" s="77"/>
      <c r="AC114" s="77"/>
      <c r="AD114" s="77"/>
    </row>
    <row r="115" spans="1:30" ht="27.75" customHeight="1">
      <c r="A115" s="1" t="s">
        <v>257</v>
      </c>
      <c r="C115" s="195" t="s">
        <v>303</v>
      </c>
      <c r="D115" s="195" t="s">
        <v>304</v>
      </c>
      <c r="E115" s="195" t="s">
        <v>305</v>
      </c>
      <c r="F115" s="195" t="s">
        <v>306</v>
      </c>
      <c r="I115" s="195" t="s">
        <v>472</v>
      </c>
      <c r="J115" s="195" t="s">
        <v>473</v>
      </c>
      <c r="K115" s="195" t="s">
        <v>474</v>
      </c>
      <c r="L115" s="195" t="s">
        <v>475</v>
      </c>
      <c r="O115" s="195" t="s">
        <v>493</v>
      </c>
      <c r="P115" s="195" t="s">
        <v>494</v>
      </c>
      <c r="Q115" s="195" t="s">
        <v>495</v>
      </c>
      <c r="R115" s="195" t="s">
        <v>496</v>
      </c>
      <c r="U115" s="195" t="s">
        <v>521</v>
      </c>
      <c r="V115" s="195" t="s">
        <v>522</v>
      </c>
      <c r="W115" s="195" t="s">
        <v>523</v>
      </c>
      <c r="X115" s="195" t="s">
        <v>524</v>
      </c>
      <c r="AA115" s="195" t="s">
        <v>536</v>
      </c>
      <c r="AB115" s="195" t="s">
        <v>537</v>
      </c>
      <c r="AC115" s="195" t="s">
        <v>538</v>
      </c>
      <c r="AD115" s="195" t="s">
        <v>539</v>
      </c>
    </row>
    <row r="116" spans="1:30" ht="15.75">
      <c r="A116" s="224" t="s">
        <v>239</v>
      </c>
      <c r="C116" s="213"/>
      <c r="D116" s="78"/>
      <c r="I116" s="213"/>
      <c r="J116" s="78"/>
      <c r="O116" s="213"/>
      <c r="Q116" s="77"/>
      <c r="R116" s="77"/>
      <c r="U116" s="213"/>
      <c r="W116" s="77"/>
      <c r="X116" s="77"/>
      <c r="AA116" s="213"/>
      <c r="AC116" s="77"/>
      <c r="AD116" s="77"/>
    </row>
    <row r="117" spans="3:30" ht="15.75">
      <c r="C117" s="213"/>
      <c r="D117" s="78"/>
      <c r="I117" s="213"/>
      <c r="J117" s="78"/>
      <c r="O117" s="213"/>
      <c r="Q117" s="77"/>
      <c r="R117" s="77"/>
      <c r="U117" s="213"/>
      <c r="W117" s="77"/>
      <c r="X117" s="77"/>
      <c r="AA117" s="213"/>
      <c r="AC117" s="77"/>
      <c r="AD117" s="77"/>
    </row>
    <row r="118" spans="1:33" ht="15.75">
      <c r="A118" s="316" t="s">
        <v>258</v>
      </c>
      <c r="C118" s="317">
        <f>SUM(C119:C124)</f>
        <v>5049899</v>
      </c>
      <c r="D118" s="317">
        <f>SUM(D119:D124)</f>
        <v>11399133</v>
      </c>
      <c r="E118" s="317">
        <f>SUM(E119:E124)</f>
        <v>16398819</v>
      </c>
      <c r="F118" s="318">
        <f>SUM(F119:F124)</f>
        <v>25984728</v>
      </c>
      <c r="I118" s="317">
        <f>SUM(I119:I124)</f>
        <v>3949352</v>
      </c>
      <c r="J118" s="317">
        <f>SUM(J119:J124)</f>
        <v>11367277</v>
      </c>
      <c r="K118" s="317">
        <f>SUM(K119:K124)</f>
        <v>17253726</v>
      </c>
      <c r="L118" s="318">
        <f>SUM(L119:L124)</f>
        <v>24833011</v>
      </c>
      <c r="O118" s="317">
        <f>SUM(O119:O124)</f>
        <v>6842769</v>
      </c>
      <c r="P118" s="318">
        <f>SUM(P119:P124)</f>
        <v>13519561</v>
      </c>
      <c r="Q118" s="318">
        <f>SUM(Q119:Q124)</f>
        <v>21104995</v>
      </c>
      <c r="R118" s="318">
        <f>SUM(R119:R124)</f>
        <v>28338516</v>
      </c>
      <c r="U118" s="317">
        <f>SUM(U119:U124)</f>
        <v>10031294</v>
      </c>
      <c r="V118" s="317">
        <f>SUM(V119:V124)</f>
        <v>16002335</v>
      </c>
      <c r="W118" s="317">
        <f>SUM(W119:W124)</f>
        <v>23894215</v>
      </c>
      <c r="X118" s="317">
        <f>SUM(X119:X124)</f>
        <v>31830164</v>
      </c>
      <c r="Y118" s="396"/>
      <c r="Z118" s="396"/>
      <c r="AA118" s="317">
        <f>SUM(AA119:AA124)</f>
        <v>7488156</v>
      </c>
      <c r="AB118" s="317">
        <f>SUM(AB119:AB124)</f>
        <v>0</v>
      </c>
      <c r="AC118" s="317">
        <f>SUM(AC119:AC124)</f>
        <v>0</v>
      </c>
      <c r="AD118" s="317">
        <f>SUM(AD119:AD124)</f>
        <v>0</v>
      </c>
      <c r="AG118" s="382"/>
    </row>
    <row r="119" spans="1:33" ht="15.75">
      <c r="A119" s="319" t="s">
        <v>534</v>
      </c>
      <c r="B119" s="80"/>
      <c r="C119" s="212">
        <v>4988838</v>
      </c>
      <c r="D119" s="212">
        <v>9993079</v>
      </c>
      <c r="E119" s="213">
        <v>15053942</v>
      </c>
      <c r="F119" s="215">
        <v>19941325</v>
      </c>
      <c r="I119" s="212">
        <v>4783423</v>
      </c>
      <c r="J119" s="212">
        <v>9734809</v>
      </c>
      <c r="K119" s="213">
        <v>14987499</v>
      </c>
      <c r="L119" s="215">
        <v>19419013</v>
      </c>
      <c r="O119" s="212">
        <v>5079339</v>
      </c>
      <c r="P119" s="212">
        <v>10274229</v>
      </c>
      <c r="Q119" s="370">
        <f>14813480+821</f>
        <v>14814301</v>
      </c>
      <c r="R119" s="370">
        <f>18865077+1095</f>
        <v>18866172</v>
      </c>
      <c r="U119" s="212">
        <v>4769378</v>
      </c>
      <c r="V119" s="212">
        <v>9886215</v>
      </c>
      <c r="W119" s="213">
        <v>14851557</v>
      </c>
      <c r="X119" s="215">
        <v>19191472</v>
      </c>
      <c r="Y119" s="77"/>
      <c r="Z119" s="77"/>
      <c r="AA119" s="212">
        <v>4903185</v>
      </c>
      <c r="AB119" s="212"/>
      <c r="AC119" s="213"/>
      <c r="AD119" s="215"/>
      <c r="AG119" s="382"/>
    </row>
    <row r="120" spans="1:33" ht="15.75" hidden="1" outlineLevel="1">
      <c r="A120" s="319" t="s">
        <v>498</v>
      </c>
      <c r="B120" s="80"/>
      <c r="C120" s="212"/>
      <c r="D120" s="212"/>
      <c r="E120" s="213"/>
      <c r="F120" s="215"/>
      <c r="I120" s="212">
        <v>-80358</v>
      </c>
      <c r="J120" s="212">
        <v>-186906</v>
      </c>
      <c r="K120" s="213">
        <v>-251320</v>
      </c>
      <c r="L120" s="213">
        <v>-300472</v>
      </c>
      <c r="O120" s="212">
        <v>-47867</v>
      </c>
      <c r="P120" s="212">
        <v>-94363</v>
      </c>
      <c r="Q120" s="213">
        <v>-94363</v>
      </c>
      <c r="R120" s="213">
        <v>-94363</v>
      </c>
      <c r="U120" s="214">
        <v>0</v>
      </c>
      <c r="V120" s="214">
        <v>0</v>
      </c>
      <c r="W120" s="214"/>
      <c r="X120" s="214">
        <v>0</v>
      </c>
      <c r="Y120" s="77"/>
      <c r="Z120" s="77"/>
      <c r="AA120" s="214"/>
      <c r="AB120" s="214"/>
      <c r="AC120" s="214"/>
      <c r="AD120" s="214"/>
      <c r="AG120" s="382"/>
    </row>
    <row r="121" spans="1:33" ht="15.75" collapsed="1">
      <c r="A121" s="78" t="s">
        <v>259</v>
      </c>
      <c r="C121" s="212">
        <v>2404072</v>
      </c>
      <c r="D121" s="212">
        <v>4818868</v>
      </c>
      <c r="E121" s="213">
        <v>7252383</v>
      </c>
      <c r="F121" s="215">
        <v>9747077</v>
      </c>
      <c r="I121" s="212">
        <v>2468606</v>
      </c>
      <c r="J121" s="212">
        <v>4935528</v>
      </c>
      <c r="K121" s="213">
        <v>7435065</v>
      </c>
      <c r="L121" s="215">
        <v>10001667</v>
      </c>
      <c r="O121" s="212">
        <v>2668173</v>
      </c>
      <c r="P121" s="212">
        <v>5440048</v>
      </c>
      <c r="Q121" s="213">
        <v>8456836</v>
      </c>
      <c r="R121" s="215">
        <v>11593008</v>
      </c>
      <c r="U121" s="212">
        <v>3412248</v>
      </c>
      <c r="V121" s="212">
        <v>6896874</v>
      </c>
      <c r="W121" s="213">
        <v>10375301</v>
      </c>
      <c r="X121" s="215">
        <v>13851815</v>
      </c>
      <c r="Y121" s="77"/>
      <c r="Z121" s="77"/>
      <c r="AA121" s="212">
        <v>3368857</v>
      </c>
      <c r="AB121" s="212"/>
      <c r="AC121" s="213"/>
      <c r="AD121" s="215"/>
      <c r="AG121" s="382"/>
    </row>
    <row r="122" spans="1:33" s="228" customFormat="1" ht="15.75">
      <c r="A122" s="228" t="s">
        <v>9</v>
      </c>
      <c r="B122" s="80"/>
      <c r="C122" s="212">
        <v>106850</v>
      </c>
      <c r="D122" s="212">
        <v>225624</v>
      </c>
      <c r="E122" s="213">
        <v>382858</v>
      </c>
      <c r="F122" s="215">
        <v>587918</v>
      </c>
      <c r="G122" s="80"/>
      <c r="H122" s="80"/>
      <c r="I122" s="212">
        <v>240731</v>
      </c>
      <c r="J122" s="212">
        <v>674373</v>
      </c>
      <c r="K122" s="213">
        <v>876132</v>
      </c>
      <c r="L122" s="215">
        <v>1395538</v>
      </c>
      <c r="M122" s="80"/>
      <c r="O122" s="212">
        <v>73735</v>
      </c>
      <c r="P122" s="212">
        <v>161629</v>
      </c>
      <c r="Q122" s="213">
        <v>595408</v>
      </c>
      <c r="R122" s="215">
        <v>969694</v>
      </c>
      <c r="U122" s="212">
        <v>42412</v>
      </c>
      <c r="V122" s="212">
        <v>93483</v>
      </c>
      <c r="W122" s="213">
        <v>132253</v>
      </c>
      <c r="X122" s="215">
        <v>457819</v>
      </c>
      <c r="Y122" s="80"/>
      <c r="Z122" s="80"/>
      <c r="AA122" s="212">
        <v>23818</v>
      </c>
      <c r="AB122" s="212"/>
      <c r="AC122" s="213"/>
      <c r="AD122" s="215"/>
      <c r="AG122" s="382"/>
    </row>
    <row r="123" spans="1:33" s="228" customFormat="1" ht="15.75" hidden="1" outlineLevel="1">
      <c r="A123" s="201" t="s">
        <v>501</v>
      </c>
      <c r="B123" s="80"/>
      <c r="C123" s="214">
        <v>0</v>
      </c>
      <c r="D123" s="214">
        <v>0</v>
      </c>
      <c r="E123" s="215">
        <v>0</v>
      </c>
      <c r="F123" s="215">
        <v>0</v>
      </c>
      <c r="G123" s="80"/>
      <c r="H123" s="80"/>
      <c r="I123" s="214">
        <v>0</v>
      </c>
      <c r="J123" s="214">
        <v>0</v>
      </c>
      <c r="K123" s="215">
        <v>0</v>
      </c>
      <c r="L123" s="215">
        <v>0</v>
      </c>
      <c r="M123" s="80"/>
      <c r="O123" s="212">
        <v>-158568</v>
      </c>
      <c r="P123" s="212">
        <v>-153706</v>
      </c>
      <c r="Q123" s="213">
        <v>-153706</v>
      </c>
      <c r="R123" s="213">
        <v>-153706</v>
      </c>
      <c r="U123" s="214">
        <v>0</v>
      </c>
      <c r="V123" s="214">
        <v>0</v>
      </c>
      <c r="W123" s="214"/>
      <c r="X123" s="214">
        <v>0</v>
      </c>
      <c r="Y123" s="80"/>
      <c r="Z123" s="80"/>
      <c r="AA123" s="214"/>
      <c r="AB123" s="214"/>
      <c r="AC123" s="214"/>
      <c r="AD123" s="214"/>
      <c r="AG123" s="382"/>
    </row>
    <row r="124" spans="1:33" ht="15.75" collapsed="1">
      <c r="A124" s="78" t="s">
        <v>260</v>
      </c>
      <c r="C124" s="212">
        <v>-2449861</v>
      </c>
      <c r="D124" s="212">
        <v>-3638438</v>
      </c>
      <c r="E124" s="213">
        <v>-6290364</v>
      </c>
      <c r="F124" s="213">
        <v>-4291592</v>
      </c>
      <c r="I124" s="212">
        <v>-3463050</v>
      </c>
      <c r="J124" s="212">
        <v>-3790527</v>
      </c>
      <c r="K124" s="213">
        <v>-5793650</v>
      </c>
      <c r="L124" s="213">
        <v>-5682735</v>
      </c>
      <c r="O124" s="212">
        <v>-772043</v>
      </c>
      <c r="P124" s="212">
        <v>-2108276</v>
      </c>
      <c r="Q124" s="370">
        <f>-2512660-821</f>
        <v>-2513481</v>
      </c>
      <c r="R124" s="370">
        <f>-2841194-1095</f>
        <v>-2842289</v>
      </c>
      <c r="U124" s="212">
        <v>1807256</v>
      </c>
      <c r="V124" s="212">
        <v>-874237</v>
      </c>
      <c r="W124" s="213">
        <v>-1464896</v>
      </c>
      <c r="X124" s="213">
        <v>-1670942</v>
      </c>
      <c r="Y124" s="77"/>
      <c r="Z124" s="77"/>
      <c r="AA124" s="212">
        <v>-807704</v>
      </c>
      <c r="AB124" s="212"/>
      <c r="AC124" s="213"/>
      <c r="AD124" s="213"/>
      <c r="AG124" s="382"/>
    </row>
    <row r="125" spans="3:30" ht="15.75">
      <c r="C125" s="212"/>
      <c r="D125" s="212"/>
      <c r="E125" s="213"/>
      <c r="F125" s="215"/>
      <c r="I125" s="212"/>
      <c r="J125" s="212"/>
      <c r="K125" s="213"/>
      <c r="L125" s="215"/>
      <c r="O125" s="212"/>
      <c r="P125" s="212"/>
      <c r="Q125" s="213"/>
      <c r="R125" s="215"/>
      <c r="U125" s="212"/>
      <c r="V125" s="212"/>
      <c r="W125" s="213"/>
      <c r="X125" s="215"/>
      <c r="Y125" s="77"/>
      <c r="Z125" s="77"/>
      <c r="AA125" s="212"/>
      <c r="AB125" s="212"/>
      <c r="AC125" s="213"/>
      <c r="AD125" s="215"/>
    </row>
    <row r="126" spans="1:33" s="228" customFormat="1" ht="15" customHeight="1">
      <c r="A126" s="320" t="s">
        <v>261</v>
      </c>
      <c r="B126" s="80"/>
      <c r="C126" s="317">
        <f>SUM(C127:C132)</f>
        <v>-1844611</v>
      </c>
      <c r="D126" s="317">
        <f>SUM(D127:D132)</f>
        <v>-4916989</v>
      </c>
      <c r="E126" s="317">
        <f>SUM(E127:E132)</f>
        <v>-7617944</v>
      </c>
      <c r="F126" s="317">
        <f>SUM(F127:F132)</f>
        <v>-10227809</v>
      </c>
      <c r="G126" s="80"/>
      <c r="H126" s="80"/>
      <c r="I126" s="317">
        <f>SUM(I127:I132)</f>
        <v>-4322124</v>
      </c>
      <c r="J126" s="317">
        <f>SUM(J127:J132)</f>
        <v>-9438435</v>
      </c>
      <c r="K126" s="317">
        <f>SUM(K127:K132)</f>
        <v>-11963741</v>
      </c>
      <c r="L126" s="317">
        <f>SUM(L127:L132)</f>
        <v>-42370252</v>
      </c>
      <c r="M126" s="80"/>
      <c r="O126" s="317">
        <f>SUM(O127:O132)</f>
        <v>-988744</v>
      </c>
      <c r="P126" s="317">
        <f>SUM(P127:P132)</f>
        <v>-5774480</v>
      </c>
      <c r="Q126" s="317">
        <f>SUM(Q127:Q132)</f>
        <v>-9435394</v>
      </c>
      <c r="R126" s="317">
        <f>SUM(R127:R132)</f>
        <v>-19664554</v>
      </c>
      <c r="U126" s="317">
        <f>SUM(U127:U132)</f>
        <v>-2910039</v>
      </c>
      <c r="V126" s="317">
        <f>SUM(V127:V132)</f>
        <v>-5614675</v>
      </c>
      <c r="W126" s="317">
        <f>SUM(W127:W132)</f>
        <v>-9169404</v>
      </c>
      <c r="X126" s="317">
        <f>SUM(X127:X132)</f>
        <v>-11527956</v>
      </c>
      <c r="Y126" s="396"/>
      <c r="Z126" s="396"/>
      <c r="AA126" s="317">
        <f>SUM(AA127:AA132)</f>
        <v>-1700341</v>
      </c>
      <c r="AB126" s="317">
        <f>SUM(AB127:AB132)</f>
        <v>0</v>
      </c>
      <c r="AC126" s="317">
        <f>SUM(AC127:AC132)</f>
        <v>0</v>
      </c>
      <c r="AD126" s="317">
        <f>SUM(AD127:AD132)</f>
        <v>0</v>
      </c>
      <c r="AG126" s="213"/>
    </row>
    <row r="127" spans="1:33" s="321" customFormat="1" ht="15.75">
      <c r="A127" s="321" t="s">
        <v>262</v>
      </c>
      <c r="B127" s="322"/>
      <c r="C127" s="274">
        <v>-1804550</v>
      </c>
      <c r="D127" s="274">
        <v>-3491115</v>
      </c>
      <c r="E127" s="274">
        <v>-5951721</v>
      </c>
      <c r="F127" s="274">
        <v>-8294103</v>
      </c>
      <c r="G127" s="322"/>
      <c r="H127" s="322"/>
      <c r="I127" s="274">
        <v>-3986072</v>
      </c>
      <c r="J127" s="274">
        <v>-6699309</v>
      </c>
      <c r="K127" s="271">
        <f>-8957318-252986-118254</f>
        <v>-9328558</v>
      </c>
      <c r="L127" s="274">
        <v>-41019039</v>
      </c>
      <c r="M127" s="322"/>
      <c r="O127" s="274">
        <v>-2268648</v>
      </c>
      <c r="P127" s="274">
        <v>-7045464</v>
      </c>
      <c r="Q127" s="271">
        <v>-10631851</v>
      </c>
      <c r="R127" s="274">
        <v>-14703658</v>
      </c>
      <c r="U127" s="274">
        <v>-2745337</v>
      </c>
      <c r="V127" s="274">
        <v>-5175476</v>
      </c>
      <c r="W127" s="271">
        <v>-8229606</v>
      </c>
      <c r="X127" s="271">
        <v>-10488264</v>
      </c>
      <c r="Y127" s="322"/>
      <c r="Z127" s="322"/>
      <c r="AA127" s="274">
        <v>-2656641</v>
      </c>
      <c r="AB127" s="274"/>
      <c r="AC127" s="271"/>
      <c r="AD127" s="271"/>
      <c r="AG127" s="213"/>
    </row>
    <row r="128" spans="1:33" s="242" customFormat="1" ht="15.75">
      <c r="A128" s="242" t="s">
        <v>433</v>
      </c>
      <c r="B128" s="199"/>
      <c r="C128" s="276">
        <v>0</v>
      </c>
      <c r="D128" s="274">
        <v>-74850</v>
      </c>
      <c r="E128" s="274">
        <v>-621600</v>
      </c>
      <c r="F128" s="274">
        <v>-696450</v>
      </c>
      <c r="G128" s="199"/>
      <c r="H128" s="199"/>
      <c r="I128" s="274">
        <v>-389650</v>
      </c>
      <c r="J128" s="274">
        <v>-1773440</v>
      </c>
      <c r="K128" s="274">
        <f>-1037850-30000-1000000</f>
        <v>-2067850</v>
      </c>
      <c r="L128" s="274">
        <v>-2067850</v>
      </c>
      <c r="M128" s="199"/>
      <c r="O128" s="274">
        <v>-320273</v>
      </c>
      <c r="P128" s="274">
        <v>-320273</v>
      </c>
      <c r="Q128" s="274">
        <v>-320273</v>
      </c>
      <c r="R128" s="274">
        <f>-4653997-6</f>
        <v>-4654003</v>
      </c>
      <c r="U128" s="274">
        <v>-200000</v>
      </c>
      <c r="V128" s="274">
        <v>-200000</v>
      </c>
      <c r="W128" s="274">
        <v>-200000</v>
      </c>
      <c r="X128" s="274">
        <v>-230000</v>
      </c>
      <c r="Y128" s="199"/>
      <c r="Z128" s="199"/>
      <c r="AA128" s="274">
        <v>-120000</v>
      </c>
      <c r="AB128" s="274"/>
      <c r="AC128" s="274"/>
      <c r="AD128" s="274"/>
      <c r="AG128" s="213"/>
    </row>
    <row r="129" spans="1:33" s="242" customFormat="1" ht="15.75">
      <c r="A129" s="242" t="s">
        <v>476</v>
      </c>
      <c r="B129" s="199"/>
      <c r="C129" s="276">
        <v>689</v>
      </c>
      <c r="D129" s="274">
        <v>4801</v>
      </c>
      <c r="E129" s="274">
        <v>5890</v>
      </c>
      <c r="F129" s="276">
        <v>6802</v>
      </c>
      <c r="G129" s="199"/>
      <c r="H129" s="199"/>
      <c r="I129" s="274">
        <v>1040</v>
      </c>
      <c r="J129" s="274">
        <v>2757</v>
      </c>
      <c r="K129" s="274">
        <f>106722+194277+1</f>
        <v>301000</v>
      </c>
      <c r="L129" s="274">
        <v>317372</v>
      </c>
      <c r="M129" s="199"/>
      <c r="O129" s="274">
        <v>210970</v>
      </c>
      <c r="P129" s="274">
        <v>254018</v>
      </c>
      <c r="Q129" s="274">
        <v>254769</v>
      </c>
      <c r="R129" s="274">
        <v>256147</v>
      </c>
      <c r="U129" s="274">
        <v>1174</v>
      </c>
      <c r="V129" s="274">
        <v>2549</v>
      </c>
      <c r="W129" s="274">
        <v>28523</v>
      </c>
      <c r="X129" s="274">
        <v>29416</v>
      </c>
      <c r="Y129" s="199"/>
      <c r="Z129" s="199"/>
      <c r="AA129" s="274">
        <v>122595</v>
      </c>
      <c r="AB129" s="274"/>
      <c r="AC129" s="274"/>
      <c r="AD129" s="274"/>
      <c r="AG129" s="213"/>
    </row>
    <row r="130" spans="1:33" s="242" customFormat="1" ht="15.75" hidden="1" outlineLevel="1">
      <c r="A130" s="242" t="s">
        <v>502</v>
      </c>
      <c r="B130" s="199"/>
      <c r="C130" s="276">
        <v>0</v>
      </c>
      <c r="D130" s="276">
        <v>0</v>
      </c>
      <c r="E130" s="276">
        <v>0</v>
      </c>
      <c r="F130" s="276">
        <v>0</v>
      </c>
      <c r="G130" s="199"/>
      <c r="H130" s="199"/>
      <c r="I130" s="276">
        <v>0</v>
      </c>
      <c r="J130" s="276">
        <v>0</v>
      </c>
      <c r="K130" s="276">
        <v>0</v>
      </c>
      <c r="L130" s="276">
        <v>0</v>
      </c>
      <c r="M130" s="199"/>
      <c r="O130" s="274">
        <v>1193252</v>
      </c>
      <c r="P130" s="274">
        <v>1193252</v>
      </c>
      <c r="Q130" s="274">
        <v>1193252</v>
      </c>
      <c r="R130" s="274">
        <v>1193252</v>
      </c>
      <c r="U130" s="276">
        <v>0</v>
      </c>
      <c r="V130" s="276"/>
      <c r="W130" s="276"/>
      <c r="X130" s="276">
        <v>0</v>
      </c>
      <c r="Y130" s="199"/>
      <c r="Z130" s="199"/>
      <c r="AA130" s="276">
        <v>0</v>
      </c>
      <c r="AB130" s="276"/>
      <c r="AC130" s="276"/>
      <c r="AD130" s="276"/>
      <c r="AG130" s="213"/>
    </row>
    <row r="131" spans="1:33" s="242" customFormat="1" ht="15.75" collapsed="1">
      <c r="A131" s="242" t="s">
        <v>513</v>
      </c>
      <c r="B131" s="199"/>
      <c r="C131" s="276"/>
      <c r="D131" s="276"/>
      <c r="E131" s="276"/>
      <c r="F131" s="276"/>
      <c r="G131" s="199"/>
      <c r="H131" s="199"/>
      <c r="I131" s="276">
        <v>39667</v>
      </c>
      <c r="J131" s="276">
        <v>26104</v>
      </c>
      <c r="K131" s="276">
        <v>26406</v>
      </c>
      <c r="L131" s="276">
        <f>-1218816+1471101</f>
        <v>252285</v>
      </c>
      <c r="M131" s="199"/>
      <c r="O131" s="274">
        <v>178178</v>
      </c>
      <c r="P131" s="274">
        <v>108752</v>
      </c>
      <c r="Q131" s="274">
        <v>-61703</v>
      </c>
      <c r="R131" s="274">
        <f>-2392255+447544</f>
        <v>-1944711</v>
      </c>
      <c r="U131" s="274">
        <v>11210</v>
      </c>
      <c r="V131" s="274">
        <v>-288305</v>
      </c>
      <c r="W131" s="274">
        <v>-945112</v>
      </c>
      <c r="X131" s="274">
        <v>-1038058</v>
      </c>
      <c r="Y131" s="199"/>
      <c r="Z131" s="199"/>
      <c r="AA131" s="274">
        <v>959054</v>
      </c>
      <c r="AB131" s="274"/>
      <c r="AC131" s="274"/>
      <c r="AD131" s="274"/>
      <c r="AG131" s="213"/>
    </row>
    <row r="132" spans="1:33" s="321" customFormat="1" ht="15.75">
      <c r="A132" s="321" t="s">
        <v>196</v>
      </c>
      <c r="B132" s="322"/>
      <c r="C132" s="212">
        <v>-40750</v>
      </c>
      <c r="D132" s="212">
        <v>-1355825</v>
      </c>
      <c r="E132" s="212">
        <v>-1050513</v>
      </c>
      <c r="F132" s="212">
        <v>-1244058</v>
      </c>
      <c r="G132" s="322"/>
      <c r="H132" s="322"/>
      <c r="I132" s="212">
        <f>52558-39667</f>
        <v>12891</v>
      </c>
      <c r="J132" s="212">
        <f>-968443-26104</f>
        <v>-994547</v>
      </c>
      <c r="K132" s="212">
        <f>-868333-26406</f>
        <v>-894739</v>
      </c>
      <c r="L132" s="212">
        <v>146980</v>
      </c>
      <c r="M132" s="322"/>
      <c r="O132" s="212">
        <f>195955-178178</f>
        <v>17777</v>
      </c>
      <c r="P132" s="212">
        <f>143987-108752</f>
        <v>35235</v>
      </c>
      <c r="Q132" s="212">
        <v>130412</v>
      </c>
      <c r="R132" s="212">
        <f>188413+6</f>
        <v>188419</v>
      </c>
      <c r="U132" s="212">
        <v>22914</v>
      </c>
      <c r="V132" s="212">
        <v>46557</v>
      </c>
      <c r="W132" s="212">
        <v>176791</v>
      </c>
      <c r="X132" s="212">
        <v>198950</v>
      </c>
      <c r="Y132" s="322"/>
      <c r="Z132" s="322"/>
      <c r="AA132" s="212">
        <v>-5349</v>
      </c>
      <c r="AB132" s="212"/>
      <c r="AC132" s="212"/>
      <c r="AD132" s="212"/>
      <c r="AG132" s="213"/>
    </row>
    <row r="133" spans="2:33" s="321" customFormat="1" ht="15.75">
      <c r="B133" s="322"/>
      <c r="C133" s="212"/>
      <c r="D133" s="212"/>
      <c r="E133" s="212"/>
      <c r="F133" s="214"/>
      <c r="G133" s="322"/>
      <c r="H133" s="322"/>
      <c r="I133" s="212"/>
      <c r="J133" s="212"/>
      <c r="K133" s="212"/>
      <c r="L133" s="214"/>
      <c r="M133" s="322"/>
      <c r="O133" s="212"/>
      <c r="P133" s="212"/>
      <c r="Q133" s="212"/>
      <c r="R133" s="214"/>
      <c r="U133" s="212"/>
      <c r="V133" s="212"/>
      <c r="W133" s="212"/>
      <c r="X133" s="212"/>
      <c r="Y133" s="322"/>
      <c r="Z133" s="322"/>
      <c r="AA133" s="212"/>
      <c r="AB133" s="212"/>
      <c r="AC133" s="212"/>
      <c r="AD133" s="212"/>
      <c r="AG133" s="213"/>
    </row>
    <row r="134" spans="1:33" s="321" customFormat="1" ht="15.75">
      <c r="A134" s="323" t="s">
        <v>263</v>
      </c>
      <c r="B134" s="322"/>
      <c r="C134" s="317">
        <f>SUM(C135:C143)</f>
        <v>-4278379</v>
      </c>
      <c r="D134" s="317">
        <f>SUM(D135:D143)</f>
        <v>-8292721</v>
      </c>
      <c r="E134" s="317">
        <f>SUM(E135:E143)</f>
        <v>-10641009</v>
      </c>
      <c r="F134" s="317">
        <f>SUM(F135:F143)</f>
        <v>-16132067</v>
      </c>
      <c r="G134" s="322"/>
      <c r="H134" s="322"/>
      <c r="I134" s="317">
        <f>SUM(I135:I143)</f>
        <v>253867</v>
      </c>
      <c r="J134" s="317">
        <f>SUM(J135:J143)</f>
        <v>3152667</v>
      </c>
      <c r="K134" s="317">
        <f>SUM(K135:K143)</f>
        <v>-3699066</v>
      </c>
      <c r="L134" s="318">
        <f>SUM(L135:L143)</f>
        <v>19291773</v>
      </c>
      <c r="M134" s="322"/>
      <c r="O134" s="317">
        <f>SUM(O135:O143)</f>
        <v>-5630343</v>
      </c>
      <c r="P134" s="317">
        <f>SUM(P135:P143)</f>
        <v>-9697904</v>
      </c>
      <c r="Q134" s="317">
        <f>SUM(Q135:Q143)</f>
        <v>-12637641</v>
      </c>
      <c r="R134" s="317">
        <f>SUM(R135:R143)</f>
        <v>-8735720</v>
      </c>
      <c r="U134" s="317">
        <f>SUM(U135:U143)</f>
        <v>-6996577</v>
      </c>
      <c r="V134" s="317">
        <f>SUM(V135:V143)</f>
        <v>-11413697</v>
      </c>
      <c r="W134" s="317">
        <f>SUM(W135:W143)</f>
        <v>-16727682</v>
      </c>
      <c r="X134" s="317">
        <f>SUM(X135:X143)</f>
        <v>-21170963</v>
      </c>
      <c r="Y134" s="396"/>
      <c r="Z134" s="396"/>
      <c r="AA134" s="317">
        <f>SUM(AA135:AA143)</f>
        <v>-5556113</v>
      </c>
      <c r="AB134" s="317">
        <f>SUM(AB135:AB143)</f>
        <v>0</v>
      </c>
      <c r="AC134" s="317">
        <f>SUM(AC135:AC143)</f>
        <v>0</v>
      </c>
      <c r="AD134" s="317">
        <f>SUM(AD135:AD143)</f>
        <v>0</v>
      </c>
      <c r="AG134" s="213"/>
    </row>
    <row r="135" spans="1:33" s="321" customFormat="1" ht="14.25" customHeight="1">
      <c r="A135" s="321" t="s">
        <v>7</v>
      </c>
      <c r="B135" s="322"/>
      <c r="C135" s="212">
        <v>-4287882</v>
      </c>
      <c r="D135" s="212">
        <v>-8054784</v>
      </c>
      <c r="E135" s="212">
        <v>3490289</v>
      </c>
      <c r="F135" s="212">
        <v>-6740810</v>
      </c>
      <c r="G135" s="322"/>
      <c r="H135" s="322"/>
      <c r="I135" s="212">
        <v>252213</v>
      </c>
      <c r="J135" s="212">
        <v>-2398342</v>
      </c>
      <c r="K135" s="212">
        <v>5563479</v>
      </c>
      <c r="L135" s="214">
        <v>29834635</v>
      </c>
      <c r="M135" s="322"/>
      <c r="O135" s="212">
        <v>-8657807</v>
      </c>
      <c r="P135" s="212">
        <v>-19330257</v>
      </c>
      <c r="Q135" s="212">
        <f>82292068-92732142+13178826-9786477</f>
        <v>-7047725</v>
      </c>
      <c r="R135" s="212">
        <v>-8516626</v>
      </c>
      <c r="U135" s="212">
        <v>-6788778</v>
      </c>
      <c r="V135" s="212">
        <v>-13594171</v>
      </c>
      <c r="W135" s="212">
        <v>-3442592</v>
      </c>
      <c r="X135" s="212">
        <v>-17645680</v>
      </c>
      <c r="Y135" s="322"/>
      <c r="Z135" s="322"/>
      <c r="AA135" s="212">
        <v>-5350000</v>
      </c>
      <c r="AB135" s="212"/>
      <c r="AC135" s="212"/>
      <c r="AD135" s="212"/>
      <c r="AG135" s="213"/>
    </row>
    <row r="136" spans="1:33" s="321" customFormat="1" ht="15.75">
      <c r="A136" s="321" t="s">
        <v>197</v>
      </c>
      <c r="B136" s="322"/>
      <c r="C136" s="214">
        <v>0</v>
      </c>
      <c r="D136" s="212">
        <v>-252763</v>
      </c>
      <c r="E136" s="212">
        <v>-14133703</v>
      </c>
      <c r="F136" s="212">
        <v>-14133703</v>
      </c>
      <c r="G136" s="322"/>
      <c r="H136" s="322"/>
      <c r="I136" s="214">
        <v>0</v>
      </c>
      <c r="J136" s="212">
        <v>-247416</v>
      </c>
      <c r="K136" s="212">
        <v>-15043570</v>
      </c>
      <c r="L136" s="212">
        <v>-15043570</v>
      </c>
      <c r="M136" s="322"/>
      <c r="O136" s="214">
        <v>0</v>
      </c>
      <c r="P136" s="212">
        <v>-224481</v>
      </c>
      <c r="Q136" s="212">
        <v>-15289071</v>
      </c>
      <c r="R136" s="212">
        <v>-15289071</v>
      </c>
      <c r="U136" s="214">
        <v>0</v>
      </c>
      <c r="V136" s="212">
        <v>-539625</v>
      </c>
      <c r="W136" s="212">
        <v>-15783271</v>
      </c>
      <c r="X136" s="212">
        <v>-15783271</v>
      </c>
      <c r="Y136" s="322"/>
      <c r="Z136" s="322"/>
      <c r="AA136" s="214">
        <v>0</v>
      </c>
      <c r="AB136" s="212"/>
      <c r="AC136" s="212"/>
      <c r="AD136" s="212"/>
      <c r="AG136" s="213"/>
    </row>
    <row r="137" spans="1:33" s="321" customFormat="1" ht="15.75" hidden="1" outlineLevel="1">
      <c r="A137" s="190" t="s">
        <v>471</v>
      </c>
      <c r="B137" s="322"/>
      <c r="C137" s="214">
        <v>0</v>
      </c>
      <c r="D137" s="214">
        <v>0</v>
      </c>
      <c r="E137" s="214">
        <v>0</v>
      </c>
      <c r="F137" s="214">
        <v>4995117</v>
      </c>
      <c r="G137" s="322"/>
      <c r="H137" s="322"/>
      <c r="I137" s="214">
        <v>0</v>
      </c>
      <c r="J137" s="212">
        <v>5796043</v>
      </c>
      <c r="K137" s="212">
        <v>5796043</v>
      </c>
      <c r="L137" s="214">
        <v>1796043</v>
      </c>
      <c r="M137" s="322"/>
      <c r="O137" s="214">
        <v>0</v>
      </c>
      <c r="P137" s="214">
        <v>0</v>
      </c>
      <c r="Q137" s="214">
        <v>0</v>
      </c>
      <c r="R137" s="214">
        <v>0</v>
      </c>
      <c r="U137" s="214">
        <v>0</v>
      </c>
      <c r="V137" s="214"/>
      <c r="W137" s="214"/>
      <c r="X137" s="214">
        <v>0</v>
      </c>
      <c r="Y137" s="322"/>
      <c r="Z137" s="322"/>
      <c r="AA137" s="214">
        <v>0</v>
      </c>
      <c r="AB137" s="214"/>
      <c r="AC137" s="214"/>
      <c r="AD137" s="214"/>
      <c r="AG137" s="213"/>
    </row>
    <row r="138" spans="1:33" s="321" customFormat="1" ht="15.75" collapsed="1">
      <c r="A138" s="321" t="s">
        <v>8</v>
      </c>
      <c r="B138" s="322"/>
      <c r="C138" s="214">
        <v>0</v>
      </c>
      <c r="D138" s="214">
        <v>0</v>
      </c>
      <c r="E138" s="214">
        <v>0</v>
      </c>
      <c r="F138" s="214">
        <v>0</v>
      </c>
      <c r="G138" s="322"/>
      <c r="H138" s="322"/>
      <c r="I138" s="214">
        <v>0</v>
      </c>
      <c r="J138" s="214">
        <v>0</v>
      </c>
      <c r="K138" s="214">
        <v>0</v>
      </c>
      <c r="L138" s="214">
        <v>3000000</v>
      </c>
      <c r="M138" s="322"/>
      <c r="O138" s="214">
        <v>3000000</v>
      </c>
      <c r="P138" s="214">
        <v>10000000</v>
      </c>
      <c r="Q138" s="214">
        <v>9895000</v>
      </c>
      <c r="R138" s="214">
        <v>8895000</v>
      </c>
      <c r="U138" s="274">
        <v>-55000</v>
      </c>
      <c r="V138" s="214">
        <v>3025000</v>
      </c>
      <c r="W138" s="214">
        <v>2884000</v>
      </c>
      <c r="X138" s="214">
        <v>2848000</v>
      </c>
      <c r="Y138" s="322"/>
      <c r="Z138" s="322"/>
      <c r="AA138" s="274">
        <v>-141000</v>
      </c>
      <c r="AB138" s="214"/>
      <c r="AC138" s="214"/>
      <c r="AD138" s="214"/>
      <c r="AG138" s="213"/>
    </row>
    <row r="139" spans="1:33" s="321" customFormat="1" ht="15.75">
      <c r="A139" s="228" t="s">
        <v>535</v>
      </c>
      <c r="B139" s="322"/>
      <c r="C139" s="214">
        <v>0</v>
      </c>
      <c r="D139" s="214">
        <v>0</v>
      </c>
      <c r="E139" s="214">
        <v>0</v>
      </c>
      <c r="F139" s="214">
        <v>0</v>
      </c>
      <c r="G139" s="322"/>
      <c r="H139" s="322"/>
      <c r="I139" s="214">
        <v>0</v>
      </c>
      <c r="J139" s="214">
        <v>0</v>
      </c>
      <c r="K139" s="214">
        <v>0</v>
      </c>
      <c r="L139" s="214">
        <v>0</v>
      </c>
      <c r="M139" s="322"/>
      <c r="O139" s="214"/>
      <c r="P139" s="214"/>
      <c r="Q139" s="214"/>
      <c r="R139" s="214"/>
      <c r="U139" s="214">
        <v>0</v>
      </c>
      <c r="V139" s="214">
        <v>0</v>
      </c>
      <c r="W139" s="214">
        <v>0</v>
      </c>
      <c r="X139" s="215">
        <v>9989130</v>
      </c>
      <c r="Y139" s="322"/>
      <c r="Z139" s="322"/>
      <c r="AA139" s="214">
        <v>0</v>
      </c>
      <c r="AB139" s="214"/>
      <c r="AC139" s="214"/>
      <c r="AD139" s="215"/>
      <c r="AG139" s="213"/>
    </row>
    <row r="140" spans="1:33" s="321" customFormat="1" ht="15" customHeight="1" hidden="1" outlineLevel="1">
      <c r="A140" s="321" t="s">
        <v>198</v>
      </c>
      <c r="B140" s="322"/>
      <c r="C140" s="214">
        <v>0</v>
      </c>
      <c r="D140" s="214">
        <v>0</v>
      </c>
      <c r="E140" s="214">
        <v>0</v>
      </c>
      <c r="F140" s="214">
        <v>0</v>
      </c>
      <c r="G140" s="322"/>
      <c r="H140" s="322"/>
      <c r="I140" s="214">
        <v>0</v>
      </c>
      <c r="J140" s="214">
        <v>0</v>
      </c>
      <c r="K140" s="214">
        <v>0</v>
      </c>
      <c r="L140" s="214">
        <v>0</v>
      </c>
      <c r="M140" s="322"/>
      <c r="O140" s="214"/>
      <c r="P140" s="214"/>
      <c r="Q140" s="214"/>
      <c r="R140" s="214"/>
      <c r="U140" s="214">
        <v>0</v>
      </c>
      <c r="V140" s="214"/>
      <c r="W140" s="214"/>
      <c r="X140" s="214">
        <v>0</v>
      </c>
      <c r="Y140" s="322"/>
      <c r="Z140" s="322"/>
      <c r="AA140" s="214">
        <v>0</v>
      </c>
      <c r="AB140" s="214"/>
      <c r="AC140" s="214"/>
      <c r="AD140" s="214"/>
      <c r="AG140" s="213"/>
    </row>
    <row r="141" spans="1:33" s="321" customFormat="1" ht="15" customHeight="1" hidden="1" outlineLevel="1" collapsed="1">
      <c r="A141" s="321" t="s">
        <v>195</v>
      </c>
      <c r="B141" s="322"/>
      <c r="C141" s="214">
        <v>0</v>
      </c>
      <c r="D141" s="214">
        <v>0</v>
      </c>
      <c r="E141" s="214">
        <v>0</v>
      </c>
      <c r="F141" s="214">
        <v>0</v>
      </c>
      <c r="G141" s="322"/>
      <c r="H141" s="322"/>
      <c r="I141" s="214">
        <v>0</v>
      </c>
      <c r="J141" s="214">
        <v>0</v>
      </c>
      <c r="K141" s="214">
        <v>0</v>
      </c>
      <c r="L141" s="214">
        <v>0</v>
      </c>
      <c r="M141" s="322"/>
      <c r="O141" s="214">
        <v>0</v>
      </c>
      <c r="P141" s="214">
        <v>0</v>
      </c>
      <c r="Q141" s="214">
        <v>0</v>
      </c>
      <c r="R141" s="214">
        <v>2970389</v>
      </c>
      <c r="U141" s="214">
        <v>0</v>
      </c>
      <c r="V141" s="214"/>
      <c r="W141" s="214"/>
      <c r="X141" s="214">
        <v>0</v>
      </c>
      <c r="Y141" s="322"/>
      <c r="Z141" s="322"/>
      <c r="AA141" s="214">
        <v>0</v>
      </c>
      <c r="AB141" s="214"/>
      <c r="AC141" s="214"/>
      <c r="AD141" s="214"/>
      <c r="AG141" s="213"/>
    </row>
    <row r="142" spans="1:33" s="321" customFormat="1" ht="14.25" customHeight="1" collapsed="1">
      <c r="A142" s="324" t="s">
        <v>512</v>
      </c>
      <c r="B142" s="322"/>
      <c r="C142" s="214">
        <v>0</v>
      </c>
      <c r="D142" s="214">
        <v>0</v>
      </c>
      <c r="E142" s="214">
        <v>0</v>
      </c>
      <c r="F142" s="214">
        <v>0</v>
      </c>
      <c r="G142" s="322"/>
      <c r="H142" s="322"/>
      <c r="I142" s="214">
        <v>0</v>
      </c>
      <c r="J142" s="214">
        <v>0</v>
      </c>
      <c r="K142" s="214">
        <v>0</v>
      </c>
      <c r="L142" s="214">
        <v>0</v>
      </c>
      <c r="M142" s="322"/>
      <c r="O142" s="214">
        <v>0</v>
      </c>
      <c r="P142" s="214">
        <v>0</v>
      </c>
      <c r="Q142" s="214">
        <v>49520</v>
      </c>
      <c r="R142" s="214">
        <v>3512800</v>
      </c>
      <c r="U142" s="214">
        <v>0</v>
      </c>
      <c r="V142" s="214">
        <v>0</v>
      </c>
      <c r="W142" s="214">
        <v>0</v>
      </c>
      <c r="X142" s="214">
        <v>0</v>
      </c>
      <c r="Y142" s="322"/>
      <c r="Z142" s="322"/>
      <c r="AA142" s="214">
        <v>0</v>
      </c>
      <c r="AB142" s="214"/>
      <c r="AC142" s="214"/>
      <c r="AD142" s="214"/>
      <c r="AG142" s="213"/>
    </row>
    <row r="143" spans="1:33" s="321" customFormat="1" ht="15.75">
      <c r="A143" s="321" t="s">
        <v>196</v>
      </c>
      <c r="B143" s="322"/>
      <c r="C143" s="212">
        <v>9503</v>
      </c>
      <c r="D143" s="212">
        <v>14826</v>
      </c>
      <c r="E143" s="212">
        <v>2405</v>
      </c>
      <c r="F143" s="212">
        <v>-252671</v>
      </c>
      <c r="G143" s="322"/>
      <c r="H143" s="322"/>
      <c r="I143" s="212">
        <v>1654</v>
      </c>
      <c r="J143" s="212">
        <v>2382</v>
      </c>
      <c r="K143" s="212">
        <v>-15018</v>
      </c>
      <c r="L143" s="212">
        <v>-295335</v>
      </c>
      <c r="M143" s="322"/>
      <c r="O143" s="212">
        <v>27464</v>
      </c>
      <c r="P143" s="212">
        <v>-143166</v>
      </c>
      <c r="Q143" s="212">
        <f>-195845-49520</f>
        <v>-245365</v>
      </c>
      <c r="R143" s="212">
        <v>-308212</v>
      </c>
      <c r="U143" s="212">
        <v>-152799</v>
      </c>
      <c r="V143" s="212">
        <v>-304901</v>
      </c>
      <c r="W143" s="212">
        <v>-385819</v>
      </c>
      <c r="X143" s="212">
        <v>-579142</v>
      </c>
      <c r="Y143" s="322"/>
      <c r="Z143" s="322"/>
      <c r="AA143" s="212">
        <v>-65113</v>
      </c>
      <c r="AB143" s="212"/>
      <c r="AC143" s="212"/>
      <c r="AD143" s="212"/>
      <c r="AG143" s="213"/>
    </row>
    <row r="144" spans="2:33" s="321" customFormat="1" ht="15.75">
      <c r="B144" s="322"/>
      <c r="C144" s="212"/>
      <c r="D144" s="212"/>
      <c r="E144" s="212"/>
      <c r="F144" s="214"/>
      <c r="G144" s="322"/>
      <c r="H144" s="322"/>
      <c r="I144" s="212"/>
      <c r="J144" s="212"/>
      <c r="K144" s="212"/>
      <c r="L144" s="214"/>
      <c r="M144" s="322"/>
      <c r="O144" s="212"/>
      <c r="P144" s="212"/>
      <c r="Q144" s="212"/>
      <c r="R144" s="214"/>
      <c r="U144" s="212"/>
      <c r="V144" s="212"/>
      <c r="W144" s="212"/>
      <c r="X144" s="212"/>
      <c r="Y144" s="322"/>
      <c r="Z144" s="322"/>
      <c r="AA144" s="212"/>
      <c r="AB144" s="212"/>
      <c r="AC144" s="212"/>
      <c r="AD144" s="212"/>
      <c r="AG144" s="213"/>
    </row>
    <row r="145" spans="1:33" s="327" customFormat="1" ht="15.75">
      <c r="A145" s="325" t="s">
        <v>6</v>
      </c>
      <c r="B145" s="326"/>
      <c r="C145" s="317">
        <v>-5844</v>
      </c>
      <c r="D145" s="317">
        <v>-5141</v>
      </c>
      <c r="E145" s="317">
        <v>-5719</v>
      </c>
      <c r="F145" s="317">
        <v>-5904</v>
      </c>
      <c r="G145" s="326"/>
      <c r="H145" s="326"/>
      <c r="I145" s="317">
        <v>3850</v>
      </c>
      <c r="J145" s="317">
        <v>4850</v>
      </c>
      <c r="K145" s="317">
        <v>4103</v>
      </c>
      <c r="L145" s="318">
        <v>8622</v>
      </c>
      <c r="M145" s="326"/>
      <c r="O145" s="317">
        <v>541</v>
      </c>
      <c r="P145" s="317">
        <v>-1113</v>
      </c>
      <c r="Q145" s="317">
        <v>1111</v>
      </c>
      <c r="R145" s="318">
        <v>11241</v>
      </c>
      <c r="U145" s="317">
        <v>-97</v>
      </c>
      <c r="V145" s="317">
        <v>-2341</v>
      </c>
      <c r="W145" s="317">
        <v>-5628</v>
      </c>
      <c r="X145" s="317">
        <v>-6150</v>
      </c>
      <c r="Y145" s="326"/>
      <c r="Z145" s="326"/>
      <c r="AA145" s="317">
        <v>-8850</v>
      </c>
      <c r="AB145" s="317"/>
      <c r="AC145" s="317"/>
      <c r="AD145" s="317"/>
      <c r="AG145" s="213"/>
    </row>
    <row r="146" spans="2:33" s="321" customFormat="1" ht="15.75">
      <c r="B146" s="322"/>
      <c r="C146" s="212"/>
      <c r="D146" s="212"/>
      <c r="E146" s="212"/>
      <c r="F146" s="214"/>
      <c r="G146" s="322"/>
      <c r="H146" s="322"/>
      <c r="I146" s="212"/>
      <c r="J146" s="212"/>
      <c r="K146" s="212"/>
      <c r="L146" s="214"/>
      <c r="M146" s="322"/>
      <c r="O146" s="212"/>
      <c r="P146" s="212"/>
      <c r="Q146" s="212"/>
      <c r="R146" s="214"/>
      <c r="U146" s="212"/>
      <c r="V146" s="212"/>
      <c r="W146" s="212"/>
      <c r="X146" s="212"/>
      <c r="Y146" s="322"/>
      <c r="Z146" s="322"/>
      <c r="AA146" s="212"/>
      <c r="AB146" s="212"/>
      <c r="AC146" s="212"/>
      <c r="AD146" s="212"/>
      <c r="AG146" s="213"/>
    </row>
    <row r="147" spans="1:33" ht="16.5" thickBot="1">
      <c r="A147" s="198" t="s">
        <v>264</v>
      </c>
      <c r="C147" s="328">
        <f>SUM(C118,C126,C134,C145)</f>
        <v>-1078935</v>
      </c>
      <c r="D147" s="328">
        <f>SUM(D118,D126,D134,D145)</f>
        <v>-1815718</v>
      </c>
      <c r="E147" s="328">
        <f>SUM(E118,E126,E134,E145)</f>
        <v>-1865853</v>
      </c>
      <c r="F147" s="328">
        <f>SUM(F118,F126,F134,F145)</f>
        <v>-381052</v>
      </c>
      <c r="I147" s="328">
        <f>SUM(I118,I126,I134,I145)</f>
        <v>-115055</v>
      </c>
      <c r="J147" s="328">
        <f>SUM(J118,J126,J134,J145)</f>
        <v>5086359</v>
      </c>
      <c r="K147" s="328">
        <f>SUM(K118,K126,K134,K145)</f>
        <v>1595022</v>
      </c>
      <c r="L147" s="329">
        <f>SUM(L118,L126,L134,L145)</f>
        <v>1763154</v>
      </c>
      <c r="O147" s="328">
        <f>SUM(O118,O126,O134,O145)</f>
        <v>224223</v>
      </c>
      <c r="P147" s="328">
        <f>SUM(P118,P126,P134,P145)</f>
        <v>-1953936</v>
      </c>
      <c r="Q147" s="328">
        <f>SUM(Q118,Q126,Q134,Q145)</f>
        <v>-966929</v>
      </c>
      <c r="R147" s="328">
        <f>SUM(R118,R126,R134,R145)</f>
        <v>-50517</v>
      </c>
      <c r="U147" s="328">
        <f>SUM(U118,U126,U134,U145)</f>
        <v>124581</v>
      </c>
      <c r="V147" s="328">
        <f aca="true" t="shared" si="4" ref="V147:AD147">SUM(V118,V126,V134,V145)</f>
        <v>-1028378</v>
      </c>
      <c r="W147" s="328">
        <f t="shared" si="4"/>
        <v>-2008499</v>
      </c>
      <c r="X147" s="328">
        <f t="shared" si="4"/>
        <v>-874905</v>
      </c>
      <c r="Y147" s="249"/>
      <c r="Z147" s="249"/>
      <c r="AA147" s="328">
        <f t="shared" si="4"/>
        <v>222852</v>
      </c>
      <c r="AB147" s="328">
        <f t="shared" si="4"/>
        <v>0</v>
      </c>
      <c r="AC147" s="328">
        <f t="shared" si="4"/>
        <v>0</v>
      </c>
      <c r="AD147" s="328">
        <f t="shared" si="4"/>
        <v>0</v>
      </c>
      <c r="AG147" s="213"/>
    </row>
    <row r="148" ht="14.25" customHeight="1" thickTop="1"/>
    <row r="149" spans="1:2" ht="15.75">
      <c r="A149" s="406"/>
      <c r="B149" s="406"/>
    </row>
    <row r="150" spans="1:2" ht="15.75" customHeight="1">
      <c r="A150" s="406"/>
      <c r="B150" s="406"/>
    </row>
    <row r="151" spans="1:2" ht="15.75" customHeight="1">
      <c r="A151" s="406"/>
      <c r="B151" s="406"/>
    </row>
    <row r="152" spans="1:2" ht="15.75" customHeight="1">
      <c r="A152" s="330"/>
      <c r="B152" s="330"/>
    </row>
    <row r="153" spans="1:2" ht="15.75">
      <c r="A153" s="228"/>
      <c r="B153" s="80"/>
    </row>
    <row r="154" spans="1:2" ht="15.75">
      <c r="A154" s="228"/>
      <c r="B154" s="80"/>
    </row>
    <row r="155" spans="1:2" ht="15.75">
      <c r="A155" s="228"/>
      <c r="B155" s="80"/>
    </row>
    <row r="156" spans="1:2" ht="15.75">
      <c r="A156" s="228"/>
      <c r="B156" s="80"/>
    </row>
    <row r="157" spans="1:2" ht="15.75">
      <c r="A157" s="228"/>
      <c r="B157" s="80"/>
    </row>
    <row r="158" spans="1:2" ht="15.75">
      <c r="A158" s="228"/>
      <c r="B158" s="80"/>
    </row>
    <row r="159" spans="1:2" ht="15.75">
      <c r="A159" s="228"/>
      <c r="B159" s="80"/>
    </row>
    <row r="160" spans="1:2" ht="15.75">
      <c r="A160" s="228"/>
      <c r="B160" s="80"/>
    </row>
    <row r="161" spans="1:2" ht="15.75">
      <c r="A161" s="228"/>
      <c r="B161" s="80"/>
    </row>
    <row r="162" spans="1:2" ht="15.75">
      <c r="A162" s="228"/>
      <c r="B162" s="80"/>
    </row>
    <row r="163" spans="1:2" ht="15.75">
      <c r="A163" s="228"/>
      <c r="B163" s="80"/>
    </row>
    <row r="164" spans="1:2" ht="15.75">
      <c r="A164" s="228"/>
      <c r="B164" s="80"/>
    </row>
    <row r="165" spans="1:2" ht="15.75">
      <c r="A165" s="228"/>
      <c r="B165" s="80"/>
    </row>
    <row r="166" spans="1:2" ht="15.75">
      <c r="A166" s="228"/>
      <c r="B166" s="80"/>
    </row>
    <row r="167" spans="1:2" ht="15.75">
      <c r="A167" s="228"/>
      <c r="B167" s="80"/>
    </row>
    <row r="168" spans="1:2" ht="15.75">
      <c r="A168" s="228"/>
      <c r="B168" s="80"/>
    </row>
    <row r="169" spans="1:2" ht="15.75">
      <c r="A169" s="228"/>
      <c r="B169" s="80"/>
    </row>
    <row r="170" spans="1:2" ht="15.75">
      <c r="A170" s="228"/>
      <c r="B170" s="80"/>
    </row>
    <row r="171" spans="1:2" ht="15.75">
      <c r="A171" s="228"/>
      <c r="B171" s="80"/>
    </row>
    <row r="172" spans="1:2" ht="15.75">
      <c r="A172" s="228"/>
      <c r="B172" s="80"/>
    </row>
    <row r="173" spans="1:2" ht="15.75">
      <c r="A173" s="228"/>
      <c r="B173" s="80"/>
    </row>
    <row r="174" spans="1:2" ht="15.75">
      <c r="A174" s="228"/>
      <c r="B174" s="80"/>
    </row>
    <row r="175" spans="1:2" ht="15.75">
      <c r="A175" s="228"/>
      <c r="B175" s="80"/>
    </row>
    <row r="176" spans="1:2" ht="15.75">
      <c r="A176" s="228"/>
      <c r="B176" s="80"/>
    </row>
    <row r="177" spans="1:2" ht="15.75">
      <c r="A177" s="228"/>
      <c r="B177" s="80"/>
    </row>
    <row r="178" spans="1:2" ht="15.75">
      <c r="A178" s="228"/>
      <c r="B178" s="80"/>
    </row>
    <row r="179" spans="1:2" ht="15.75">
      <c r="A179" s="228"/>
      <c r="B179" s="80"/>
    </row>
    <row r="180" spans="1:2" ht="15.75">
      <c r="A180" s="228"/>
      <c r="B180" s="80"/>
    </row>
    <row r="181" spans="1:2" ht="15.75">
      <c r="A181" s="228"/>
      <c r="B181" s="80"/>
    </row>
    <row r="182" spans="1:2" ht="15.75">
      <c r="A182" s="228"/>
      <c r="B182" s="80"/>
    </row>
    <row r="183" spans="1:2" ht="15.75">
      <c r="A183" s="228"/>
      <c r="B183" s="80"/>
    </row>
    <row r="184" spans="1:2" ht="15.75">
      <c r="A184" s="228"/>
      <c r="B184" s="80"/>
    </row>
    <row r="185" spans="1:2" ht="15.75">
      <c r="A185" s="228"/>
      <c r="B185" s="80"/>
    </row>
    <row r="186" spans="1:2" ht="15.75">
      <c r="A186" s="228"/>
      <c r="B186" s="80"/>
    </row>
    <row r="187" spans="1:2" ht="15.75">
      <c r="A187" s="228"/>
      <c r="B187" s="80"/>
    </row>
    <row r="188" spans="1:2" ht="15.75">
      <c r="A188" s="228"/>
      <c r="B188" s="80"/>
    </row>
    <row r="189" spans="1:2" ht="15.75">
      <c r="A189" s="228"/>
      <c r="B189" s="80"/>
    </row>
    <row r="190" spans="1:2" ht="15.75">
      <c r="A190" s="228"/>
      <c r="B190" s="80"/>
    </row>
    <row r="191" spans="1:2" ht="15.75">
      <c r="A191" s="228"/>
      <c r="B191" s="80"/>
    </row>
    <row r="192" spans="1:2" ht="15.75">
      <c r="A192" s="228"/>
      <c r="B192" s="80"/>
    </row>
    <row r="193" spans="1:2" ht="15.75">
      <c r="A193" s="228"/>
      <c r="B193" s="80"/>
    </row>
    <row r="194" spans="1:2" ht="15.75">
      <c r="A194" s="228"/>
      <c r="B194" s="80"/>
    </row>
    <row r="195" spans="1:2" ht="15.75">
      <c r="A195" s="228"/>
      <c r="B195" s="80"/>
    </row>
    <row r="196" spans="1:2" ht="15.75">
      <c r="A196" s="228"/>
      <c r="B196" s="80"/>
    </row>
    <row r="197" spans="1:2" ht="15.75">
      <c r="A197" s="228"/>
      <c r="B197" s="80"/>
    </row>
    <row r="198" spans="1:2" ht="15.75">
      <c r="A198" s="228"/>
      <c r="B198" s="80"/>
    </row>
    <row r="199" spans="1:2" ht="15.75">
      <c r="A199" s="228"/>
      <c r="B199" s="80"/>
    </row>
    <row r="200" spans="1:2" ht="15.75">
      <c r="A200" s="228"/>
      <c r="B200" s="80"/>
    </row>
    <row r="201" spans="1:2" ht="15.75">
      <c r="A201" s="228"/>
      <c r="B201" s="80"/>
    </row>
    <row r="202" spans="1:2" ht="15.75">
      <c r="A202" s="228"/>
      <c r="B202" s="80"/>
    </row>
    <row r="203" spans="1:2" ht="15.75">
      <c r="A203" s="228"/>
      <c r="B203" s="80"/>
    </row>
    <row r="204" spans="1:2" ht="15.75">
      <c r="A204" s="228"/>
      <c r="B204" s="80"/>
    </row>
    <row r="205" spans="1:2" ht="15.75">
      <c r="A205" s="228"/>
      <c r="B205" s="80"/>
    </row>
    <row r="206" spans="1:2" ht="15.75">
      <c r="A206" s="228"/>
      <c r="B206" s="80"/>
    </row>
    <row r="207" spans="1:2" ht="15.75">
      <c r="A207" s="228"/>
      <c r="B207" s="80"/>
    </row>
    <row r="208" spans="1:2" ht="15.75">
      <c r="A208" s="228"/>
      <c r="B208" s="80"/>
    </row>
    <row r="209" spans="1:2" ht="15.75">
      <c r="A209" s="228"/>
      <c r="B209" s="80"/>
    </row>
    <row r="210" spans="1:2" ht="15.75">
      <c r="A210" s="228"/>
      <c r="B210" s="80"/>
    </row>
    <row r="211" spans="1:2" ht="15.75">
      <c r="A211" s="228"/>
      <c r="B211" s="80"/>
    </row>
    <row r="212" spans="1:2" ht="15.75">
      <c r="A212" s="228"/>
      <c r="B212" s="80"/>
    </row>
    <row r="213" spans="1:2" ht="15.75">
      <c r="A213" s="228"/>
      <c r="B213" s="80"/>
    </row>
    <row r="214" spans="1:2" ht="15.75">
      <c r="A214" s="228"/>
      <c r="B214" s="80"/>
    </row>
    <row r="215" spans="1:2" ht="15.75">
      <c r="A215" s="228"/>
      <c r="B215" s="80"/>
    </row>
    <row r="216" spans="1:2" ht="15.75">
      <c r="A216" s="228"/>
      <c r="B216" s="80"/>
    </row>
    <row r="217" spans="1:2" ht="15.75">
      <c r="A217" s="228"/>
      <c r="B217" s="80"/>
    </row>
    <row r="218" spans="1:2" ht="15.75">
      <c r="A218" s="228"/>
      <c r="B218" s="80"/>
    </row>
    <row r="219" spans="1:2" ht="15.75">
      <c r="A219" s="228"/>
      <c r="B219" s="80"/>
    </row>
    <row r="220" spans="1:2" ht="15.75">
      <c r="A220" s="228"/>
      <c r="B220" s="80"/>
    </row>
    <row r="221" spans="1:2" ht="15.75">
      <c r="A221" s="228"/>
      <c r="B221" s="80"/>
    </row>
    <row r="222" spans="1:2" ht="15.75">
      <c r="A222" s="228"/>
      <c r="B222" s="80"/>
    </row>
    <row r="223" spans="1:2" ht="15.75">
      <c r="A223" s="228"/>
      <c r="B223" s="80"/>
    </row>
    <row r="224" spans="1:2" ht="15.75">
      <c r="A224" s="228"/>
      <c r="B224" s="80"/>
    </row>
    <row r="225" spans="1:2" ht="15.75">
      <c r="A225" s="228"/>
      <c r="B225" s="80"/>
    </row>
    <row r="226" spans="1:2" ht="15.75">
      <c r="A226" s="228"/>
      <c r="B226" s="80"/>
    </row>
    <row r="227" spans="1:2" ht="15.75">
      <c r="A227" s="228"/>
      <c r="B227" s="80"/>
    </row>
    <row r="228" spans="1:2" ht="15.75">
      <c r="A228" s="228"/>
      <c r="B228" s="80"/>
    </row>
    <row r="229" spans="1:2" ht="15.75">
      <c r="A229" s="228"/>
      <c r="B229" s="80"/>
    </row>
    <row r="230" spans="1:2" ht="15.75">
      <c r="A230" s="228"/>
      <c r="B230" s="80"/>
    </row>
    <row r="231" spans="1:2" ht="15.75">
      <c r="A231" s="228"/>
      <c r="B231" s="80"/>
    </row>
    <row r="232" spans="1:2" ht="15.75">
      <c r="A232" s="228"/>
      <c r="B232" s="80"/>
    </row>
    <row r="233" spans="1:2" ht="15.75">
      <c r="A233" s="228"/>
      <c r="B233" s="80"/>
    </row>
    <row r="234" spans="1:2" ht="15.75">
      <c r="A234" s="228"/>
      <c r="B234" s="80"/>
    </row>
    <row r="235" spans="1:2" ht="15.75">
      <c r="A235" s="228"/>
      <c r="B235" s="80"/>
    </row>
    <row r="236" spans="1:2" ht="15.75">
      <c r="A236" s="228"/>
      <c r="B236" s="80"/>
    </row>
    <row r="237" spans="1:2" ht="15.75">
      <c r="A237" s="228"/>
      <c r="B237" s="80"/>
    </row>
    <row r="238" spans="1:2" ht="15.75">
      <c r="A238" s="228"/>
      <c r="B238" s="80"/>
    </row>
    <row r="239" spans="1:2" ht="15.75">
      <c r="A239" s="228"/>
      <c r="B239" s="80"/>
    </row>
    <row r="240" spans="1:2" ht="15.75">
      <c r="A240" s="228"/>
      <c r="B240" s="80"/>
    </row>
    <row r="241" spans="1:2" ht="15.75">
      <c r="A241" s="228"/>
      <c r="B241" s="80"/>
    </row>
    <row r="242" spans="1:2" ht="15.75">
      <c r="A242" s="228"/>
      <c r="B242" s="80"/>
    </row>
    <row r="243" spans="1:2" ht="15.75">
      <c r="A243" s="228"/>
      <c r="B243" s="80"/>
    </row>
    <row r="244" spans="1:2" ht="15.75">
      <c r="A244" s="228"/>
      <c r="B244" s="80"/>
    </row>
    <row r="245" spans="1:2" ht="15.75">
      <c r="A245" s="228"/>
      <c r="B245" s="80"/>
    </row>
    <row r="246" spans="1:2" ht="15.75">
      <c r="A246" s="228"/>
      <c r="B246" s="80"/>
    </row>
    <row r="247" spans="1:2" ht="15.75">
      <c r="A247" s="228"/>
      <c r="B247" s="80"/>
    </row>
    <row r="248" spans="1:2" ht="15.75">
      <c r="A248" s="228"/>
      <c r="B248" s="80"/>
    </row>
    <row r="249" spans="1:2" ht="15.75">
      <c r="A249" s="228"/>
      <c r="B249" s="80"/>
    </row>
    <row r="250" spans="1:2" ht="15.75">
      <c r="A250" s="228"/>
      <c r="B250" s="80"/>
    </row>
    <row r="251" spans="1:2" ht="15.75">
      <c r="A251" s="228"/>
      <c r="B251" s="80"/>
    </row>
    <row r="252" spans="1:2" ht="15.75">
      <c r="A252" s="228"/>
      <c r="B252" s="80"/>
    </row>
    <row r="253" spans="1:2" ht="15.75">
      <c r="A253" s="228"/>
      <c r="B253" s="80"/>
    </row>
    <row r="254" spans="1:2" ht="15.75">
      <c r="A254" s="228"/>
      <c r="B254" s="80"/>
    </row>
    <row r="255" spans="1:2" ht="15.75">
      <c r="A255" s="228"/>
      <c r="B255" s="80"/>
    </row>
    <row r="256" spans="1:2" ht="15.75">
      <c r="A256" s="228"/>
      <c r="B256" s="80"/>
    </row>
    <row r="257" spans="1:2" ht="15.75">
      <c r="A257" s="228"/>
      <c r="B257" s="80"/>
    </row>
    <row r="258" spans="1:2" ht="15.75">
      <c r="A258" s="228"/>
      <c r="B258" s="80"/>
    </row>
    <row r="259" spans="1:2" ht="15.75">
      <c r="A259" s="228"/>
      <c r="B259" s="80"/>
    </row>
    <row r="260" spans="1:2" ht="15.75">
      <c r="A260" s="228"/>
      <c r="B260" s="80"/>
    </row>
    <row r="261" spans="1:2" ht="15.75">
      <c r="A261" s="228"/>
      <c r="B261" s="80"/>
    </row>
    <row r="262" spans="1:2" ht="15.75">
      <c r="A262" s="228"/>
      <c r="B262" s="80"/>
    </row>
    <row r="263" spans="1:2" ht="15.75">
      <c r="A263" s="228"/>
      <c r="B263" s="80"/>
    </row>
    <row r="264" spans="1:2" ht="15.75">
      <c r="A264" s="228"/>
      <c r="B264" s="80"/>
    </row>
    <row r="265" spans="1:2" ht="15.75">
      <c r="A265" s="228"/>
      <c r="B265" s="80"/>
    </row>
    <row r="266" spans="1:2" ht="15.75">
      <c r="A266" s="228"/>
      <c r="B266" s="80"/>
    </row>
    <row r="267" spans="1:2" ht="15.75">
      <c r="A267" s="228"/>
      <c r="B267" s="80"/>
    </row>
    <row r="268" spans="1:2" ht="15.75">
      <c r="A268" s="228"/>
      <c r="B268" s="80"/>
    </row>
    <row r="269" spans="1:2" ht="15.75">
      <c r="A269" s="228"/>
      <c r="B269" s="80"/>
    </row>
    <row r="270" spans="1:2" ht="15.75">
      <c r="A270" s="228"/>
      <c r="B270" s="80"/>
    </row>
    <row r="271" spans="1:2" ht="15.75">
      <c r="A271" s="228"/>
      <c r="B271" s="80"/>
    </row>
    <row r="272" spans="1:2" ht="15.75">
      <c r="A272" s="228"/>
      <c r="B272" s="80"/>
    </row>
    <row r="273" spans="1:2" ht="15.75">
      <c r="A273" s="228"/>
      <c r="B273" s="80"/>
    </row>
    <row r="274" spans="1:2" ht="15.75">
      <c r="A274" s="228"/>
      <c r="B274" s="80"/>
    </row>
    <row r="275" spans="1:2" ht="15.75">
      <c r="A275" s="228"/>
      <c r="B275" s="80"/>
    </row>
    <row r="276" spans="1:2" ht="15.75">
      <c r="A276" s="228"/>
      <c r="B276" s="80"/>
    </row>
    <row r="277" spans="1:2" ht="15.75">
      <c r="A277" s="228"/>
      <c r="B277" s="80"/>
    </row>
    <row r="278" spans="1:2" ht="15.75">
      <c r="A278" s="228"/>
      <c r="B278" s="80"/>
    </row>
    <row r="279" spans="1:2" ht="15.75">
      <c r="A279" s="228"/>
      <c r="B279" s="80"/>
    </row>
    <row r="280" spans="1:2" ht="15.75">
      <c r="A280" s="228"/>
      <c r="B280" s="80"/>
    </row>
    <row r="281" spans="1:2" ht="15.75">
      <c r="A281" s="228"/>
      <c r="B281" s="80"/>
    </row>
    <row r="282" spans="1:2" ht="15.75">
      <c r="A282" s="228"/>
      <c r="B282" s="80"/>
    </row>
    <row r="283" spans="1:2" ht="15.75">
      <c r="A283" s="228"/>
      <c r="B283" s="80"/>
    </row>
    <row r="284" spans="1:2" ht="15.75">
      <c r="A284" s="228"/>
      <c r="B284" s="80"/>
    </row>
    <row r="285" spans="1:2" ht="15.75">
      <c r="A285" s="228"/>
      <c r="B285" s="80"/>
    </row>
    <row r="286" spans="1:2" ht="15.75">
      <c r="A286" s="228"/>
      <c r="B286" s="80"/>
    </row>
    <row r="287" spans="1:2" ht="15.75">
      <c r="A287" s="228"/>
      <c r="B287" s="80"/>
    </row>
    <row r="288" spans="1:2" ht="15.75">
      <c r="A288" s="228"/>
      <c r="B288" s="80"/>
    </row>
    <row r="289" spans="1:2" ht="15.75">
      <c r="A289" s="228"/>
      <c r="B289" s="80"/>
    </row>
    <row r="290" spans="1:2" ht="15.75">
      <c r="A290" s="228"/>
      <c r="B290" s="80"/>
    </row>
    <row r="291" spans="1:2" ht="15.75">
      <c r="A291" s="228"/>
      <c r="B291" s="80"/>
    </row>
    <row r="292" spans="1:2" ht="15.75">
      <c r="A292" s="228"/>
      <c r="B292" s="80"/>
    </row>
    <row r="293" spans="1:2" ht="15.75">
      <c r="A293" s="228"/>
      <c r="B293" s="80"/>
    </row>
    <row r="294" spans="1:2" ht="15.75">
      <c r="A294" s="228"/>
      <c r="B294" s="80"/>
    </row>
    <row r="295" spans="1:2" ht="15.75">
      <c r="A295" s="228"/>
      <c r="B295" s="80"/>
    </row>
    <row r="296" spans="1:2" ht="15.75">
      <c r="A296" s="228"/>
      <c r="B296" s="80"/>
    </row>
    <row r="297" spans="1:2" ht="15.75">
      <c r="A297" s="228"/>
      <c r="B297" s="80"/>
    </row>
    <row r="298" spans="1:2" ht="15.75">
      <c r="A298" s="228"/>
      <c r="B298" s="80"/>
    </row>
    <row r="299" spans="1:2" ht="15.75">
      <c r="A299" s="228"/>
      <c r="B299" s="80"/>
    </row>
    <row r="300" spans="1:2" ht="15.75">
      <c r="A300" s="228"/>
      <c r="B300" s="80"/>
    </row>
    <row r="301" spans="1:2" ht="15.75">
      <c r="A301" s="228"/>
      <c r="B301" s="80"/>
    </row>
    <row r="302" spans="1:2" ht="15.75">
      <c r="A302" s="228"/>
      <c r="B302" s="80"/>
    </row>
    <row r="303" spans="1:2" ht="15.75">
      <c r="A303" s="228"/>
      <c r="B303" s="80"/>
    </row>
    <row r="304" spans="1:2" ht="15.75">
      <c r="A304" s="228"/>
      <c r="B304" s="80"/>
    </row>
    <row r="305" spans="1:2" ht="15.75">
      <c r="A305" s="228"/>
      <c r="B305" s="80"/>
    </row>
    <row r="306" spans="1:2" ht="15.75">
      <c r="A306" s="228"/>
      <c r="B306" s="80"/>
    </row>
    <row r="307" spans="1:2" ht="15.75">
      <c r="A307" s="228"/>
      <c r="B307" s="80"/>
    </row>
    <row r="308" spans="1:2" ht="15.75">
      <c r="A308" s="228"/>
      <c r="B308" s="80"/>
    </row>
    <row r="309" spans="1:2" ht="15.75">
      <c r="A309" s="228"/>
      <c r="B309" s="80"/>
    </row>
    <row r="310" spans="1:2" ht="15.75">
      <c r="A310" s="228"/>
      <c r="B310" s="80"/>
    </row>
    <row r="311" spans="1:2" ht="15.75">
      <c r="A311" s="228"/>
      <c r="B311" s="80"/>
    </row>
    <row r="312" spans="1:2" ht="15.75">
      <c r="A312" s="228"/>
      <c r="B312" s="80"/>
    </row>
    <row r="313" spans="1:2" ht="15.75">
      <c r="A313" s="228"/>
      <c r="B313" s="80"/>
    </row>
    <row r="314" spans="1:2" ht="15.75">
      <c r="A314" s="228"/>
      <c r="B314" s="80"/>
    </row>
    <row r="315" spans="1:2" ht="15.75">
      <c r="A315" s="228"/>
      <c r="B315" s="80"/>
    </row>
    <row r="316" spans="1:2" ht="15.75">
      <c r="A316" s="228"/>
      <c r="B316" s="80"/>
    </row>
    <row r="317" spans="1:2" ht="15.75">
      <c r="A317" s="228"/>
      <c r="B317" s="80"/>
    </row>
    <row r="318" spans="1:2" ht="15.75">
      <c r="A318" s="228"/>
      <c r="B318" s="80"/>
    </row>
    <row r="319" spans="1:2" ht="15.75">
      <c r="A319" s="228"/>
      <c r="B319" s="80"/>
    </row>
    <row r="320" spans="1:2" ht="15.75">
      <c r="A320" s="228"/>
      <c r="B320" s="80"/>
    </row>
    <row r="321" spans="1:2" ht="15.75">
      <c r="A321" s="228"/>
      <c r="B321" s="80"/>
    </row>
    <row r="322" spans="1:2" ht="15.75">
      <c r="A322" s="228"/>
      <c r="B322" s="80"/>
    </row>
    <row r="323" spans="1:2" ht="15.75">
      <c r="A323" s="228"/>
      <c r="B323" s="80"/>
    </row>
    <row r="324" spans="1:2" ht="15.75">
      <c r="A324" s="228"/>
      <c r="B324" s="80"/>
    </row>
    <row r="325" spans="1:2" ht="15.75">
      <c r="A325" s="228"/>
      <c r="B325" s="80"/>
    </row>
    <row r="326" spans="1:2" ht="15.75">
      <c r="A326" s="228"/>
      <c r="B326" s="80"/>
    </row>
    <row r="327" spans="1:2" ht="15.75">
      <c r="A327" s="228"/>
      <c r="B327" s="80"/>
    </row>
    <row r="328" spans="1:2" ht="15.75">
      <c r="A328" s="228"/>
      <c r="B328" s="80"/>
    </row>
    <row r="329" spans="1:2" ht="15.75">
      <c r="A329" s="228"/>
      <c r="B329" s="80"/>
    </row>
    <row r="330" spans="1:2" ht="15.75">
      <c r="A330" s="228"/>
      <c r="B330" s="80"/>
    </row>
    <row r="331" spans="1:2" ht="15.75">
      <c r="A331" s="228"/>
      <c r="B331" s="80"/>
    </row>
    <row r="332" spans="1:2" ht="15.75">
      <c r="A332" s="228"/>
      <c r="B332" s="80"/>
    </row>
    <row r="333" spans="1:2" ht="15.75">
      <c r="A333" s="228"/>
      <c r="B333" s="80"/>
    </row>
    <row r="334" spans="1:2" ht="15.75">
      <c r="A334" s="228"/>
      <c r="B334" s="80"/>
    </row>
    <row r="335" spans="1:2" ht="15.75">
      <c r="A335" s="228"/>
      <c r="B335" s="80"/>
    </row>
    <row r="336" spans="1:2" ht="15.75">
      <c r="A336" s="228"/>
      <c r="B336" s="80"/>
    </row>
    <row r="337" spans="1:2" ht="15.75">
      <c r="A337" s="228"/>
      <c r="B337" s="80"/>
    </row>
    <row r="338" spans="1:2" ht="15.75">
      <c r="A338" s="228"/>
      <c r="B338" s="80"/>
    </row>
    <row r="339" spans="1:2" ht="15.75">
      <c r="A339" s="228"/>
      <c r="B339" s="80"/>
    </row>
    <row r="340" spans="1:2" ht="15.75">
      <c r="A340" s="228"/>
      <c r="B340" s="80"/>
    </row>
    <row r="341" spans="1:2" ht="15.75">
      <c r="A341" s="228"/>
      <c r="B341" s="80"/>
    </row>
    <row r="342" spans="1:2" ht="15.75">
      <c r="A342" s="228"/>
      <c r="B342" s="80"/>
    </row>
    <row r="343" spans="1:2" ht="15.75">
      <c r="A343" s="228"/>
      <c r="B343" s="80"/>
    </row>
    <row r="344" spans="1:2" ht="15.75">
      <c r="A344" s="228"/>
      <c r="B344" s="80"/>
    </row>
    <row r="345" spans="1:2" ht="15.75">
      <c r="A345" s="228"/>
      <c r="B345" s="80"/>
    </row>
    <row r="346" spans="1:2" ht="15.75">
      <c r="A346" s="228"/>
      <c r="B346" s="80"/>
    </row>
    <row r="347" spans="1:2" ht="15.75">
      <c r="A347" s="228"/>
      <c r="B347" s="80"/>
    </row>
    <row r="348" spans="1:2" ht="15.75">
      <c r="A348" s="228"/>
      <c r="B348" s="80"/>
    </row>
    <row r="349" spans="1:2" ht="15.75">
      <c r="A349" s="228"/>
      <c r="B349" s="80"/>
    </row>
    <row r="350" spans="1:2" ht="15.75">
      <c r="A350" s="228"/>
      <c r="B350" s="80"/>
    </row>
    <row r="351" spans="1:2" ht="15.75">
      <c r="A351" s="228"/>
      <c r="B351" s="80"/>
    </row>
    <row r="352" spans="1:2" ht="15.75">
      <c r="A352" s="228"/>
      <c r="B352" s="80"/>
    </row>
    <row r="353" spans="1:2" ht="15.75">
      <c r="A353" s="228"/>
      <c r="B353" s="80"/>
    </row>
    <row r="354" spans="1:2" ht="15.75">
      <c r="A354" s="228"/>
      <c r="B354" s="80"/>
    </row>
    <row r="355" spans="1:2" ht="15.75">
      <c r="A355" s="228"/>
      <c r="B355" s="80"/>
    </row>
    <row r="356" spans="1:2" ht="15.75">
      <c r="A356" s="228"/>
      <c r="B356" s="80"/>
    </row>
    <row r="357" spans="1:2" ht="15.75">
      <c r="A357" s="228"/>
      <c r="B357" s="80"/>
    </row>
    <row r="358" spans="1:2" ht="15.75">
      <c r="A358" s="228"/>
      <c r="B358" s="80"/>
    </row>
    <row r="359" spans="1:2" ht="15.75">
      <c r="A359" s="228"/>
      <c r="B359" s="80"/>
    </row>
    <row r="360" spans="1:2" ht="15.75">
      <c r="A360" s="228"/>
      <c r="B360" s="80"/>
    </row>
    <row r="361" spans="1:2" ht="15.75">
      <c r="A361" s="228"/>
      <c r="B361" s="80"/>
    </row>
    <row r="362" spans="1:2" ht="15.75">
      <c r="A362" s="228"/>
      <c r="B362" s="80"/>
    </row>
    <row r="363" spans="1:2" ht="15.75">
      <c r="A363" s="228"/>
      <c r="B363" s="80"/>
    </row>
    <row r="364" spans="1:2" ht="15.75">
      <c r="A364" s="228"/>
      <c r="B364" s="80"/>
    </row>
    <row r="365" spans="1:2" ht="15.75">
      <c r="A365" s="228"/>
      <c r="B365" s="80"/>
    </row>
    <row r="366" spans="1:2" ht="15.75">
      <c r="A366" s="228"/>
      <c r="B366" s="80"/>
    </row>
    <row r="367" spans="1:2" ht="15.75">
      <c r="A367" s="228"/>
      <c r="B367" s="80"/>
    </row>
    <row r="368" spans="1:2" ht="15.75">
      <c r="A368" s="228"/>
      <c r="B368" s="80"/>
    </row>
    <row r="369" spans="1:2" ht="15.75">
      <c r="A369" s="228"/>
      <c r="B369" s="80"/>
    </row>
    <row r="370" spans="1:2" ht="15.75">
      <c r="A370" s="228"/>
      <c r="B370" s="80"/>
    </row>
    <row r="371" spans="1:2" ht="15.75">
      <c r="A371" s="228"/>
      <c r="B371" s="80"/>
    </row>
    <row r="372" spans="1:2" ht="15.75">
      <c r="A372" s="228"/>
      <c r="B372" s="80"/>
    </row>
    <row r="373" spans="1:2" ht="15.75">
      <c r="A373" s="228"/>
      <c r="B373" s="80"/>
    </row>
    <row r="374" spans="1:2" ht="15.75">
      <c r="A374" s="228"/>
      <c r="B374" s="80"/>
    </row>
    <row r="375" spans="1:2" ht="15.75">
      <c r="A375" s="228"/>
      <c r="B375" s="80"/>
    </row>
    <row r="376" spans="1:2" ht="15.75">
      <c r="A376" s="228"/>
      <c r="B376" s="80"/>
    </row>
    <row r="377" spans="1:2" ht="15.75">
      <c r="A377" s="228"/>
      <c r="B377" s="80"/>
    </row>
    <row r="378" spans="1:2" ht="15.75">
      <c r="A378" s="228"/>
      <c r="B378" s="80"/>
    </row>
    <row r="379" spans="1:2" ht="15.75">
      <c r="A379" s="228"/>
      <c r="B379" s="80"/>
    </row>
    <row r="380" spans="1:2" ht="15.75">
      <c r="A380" s="228"/>
      <c r="B380" s="80"/>
    </row>
    <row r="381" spans="1:2" ht="15.75">
      <c r="A381" s="228"/>
      <c r="B381" s="80"/>
    </row>
    <row r="382" spans="1:2" ht="15.75">
      <c r="A382" s="228"/>
      <c r="B382" s="80"/>
    </row>
    <row r="383" spans="1:2" ht="15.75">
      <c r="A383" s="228"/>
      <c r="B383" s="80"/>
    </row>
    <row r="384" spans="1:2" ht="15.75">
      <c r="A384" s="228"/>
      <c r="B384" s="80"/>
    </row>
    <row r="385" spans="1:2" ht="15.75">
      <c r="A385" s="228"/>
      <c r="B385" s="80"/>
    </row>
    <row r="386" spans="1:2" ht="15.75">
      <c r="A386" s="228"/>
      <c r="B386" s="80"/>
    </row>
    <row r="387" spans="1:2" ht="15.75">
      <c r="A387" s="228"/>
      <c r="B387" s="80"/>
    </row>
    <row r="388" spans="1:2" ht="15.75">
      <c r="A388" s="228"/>
      <c r="B388" s="80"/>
    </row>
    <row r="389" spans="1:2" ht="15.75">
      <c r="A389" s="228"/>
      <c r="B389" s="80"/>
    </row>
    <row r="390" spans="1:2" ht="15.75">
      <c r="A390" s="228"/>
      <c r="B390" s="80"/>
    </row>
    <row r="391" spans="1:2" ht="15.75">
      <c r="A391" s="228"/>
      <c r="B391" s="80"/>
    </row>
    <row r="392" spans="1:2" ht="15.75">
      <c r="A392" s="228"/>
      <c r="B392" s="80"/>
    </row>
    <row r="393" spans="1:2" ht="15.75">
      <c r="A393" s="228"/>
      <c r="B393" s="80"/>
    </row>
    <row r="394" spans="1:2" ht="15.75">
      <c r="A394" s="228"/>
      <c r="B394" s="80"/>
    </row>
    <row r="395" spans="1:2" ht="15.75">
      <c r="A395" s="228"/>
      <c r="B395" s="80"/>
    </row>
    <row r="396" spans="1:2" ht="15.75">
      <c r="A396" s="228"/>
      <c r="B396" s="80"/>
    </row>
    <row r="397" spans="1:2" ht="15.75">
      <c r="A397" s="228"/>
      <c r="B397" s="80"/>
    </row>
    <row r="398" spans="1:2" ht="15.75">
      <c r="A398" s="228"/>
      <c r="B398" s="80"/>
    </row>
    <row r="399" spans="1:2" ht="15.75">
      <c r="A399" s="228"/>
      <c r="B399" s="80"/>
    </row>
    <row r="400" spans="1:2" ht="15.75">
      <c r="A400" s="228"/>
      <c r="B400" s="80"/>
    </row>
    <row r="401" spans="1:2" ht="15.75">
      <c r="A401" s="228"/>
      <c r="B401" s="80"/>
    </row>
    <row r="402" spans="1:2" ht="15.75">
      <c r="A402" s="228"/>
      <c r="B402" s="80"/>
    </row>
    <row r="403" spans="1:2" ht="15.75">
      <c r="A403" s="228"/>
      <c r="B403" s="80"/>
    </row>
    <row r="404" spans="1:2" ht="15.75">
      <c r="A404" s="228"/>
      <c r="B404" s="80"/>
    </row>
    <row r="405" spans="1:2" ht="15.75">
      <c r="A405" s="228"/>
      <c r="B405" s="80"/>
    </row>
    <row r="406" spans="1:2" ht="15.75">
      <c r="A406" s="228"/>
      <c r="B406" s="80"/>
    </row>
    <row r="407" spans="1:2" ht="15.75">
      <c r="A407" s="228"/>
      <c r="B407" s="80"/>
    </row>
    <row r="408" spans="1:2" ht="15.75">
      <c r="A408" s="228"/>
      <c r="B408" s="80"/>
    </row>
    <row r="409" spans="1:2" ht="15.75">
      <c r="A409" s="228"/>
      <c r="B409" s="80"/>
    </row>
    <row r="410" spans="1:2" ht="15.75">
      <c r="A410" s="228"/>
      <c r="B410" s="80"/>
    </row>
    <row r="411" spans="1:2" ht="15.75">
      <c r="A411" s="228"/>
      <c r="B411" s="80"/>
    </row>
    <row r="412" spans="1:2" ht="15.75">
      <c r="A412" s="228"/>
      <c r="B412" s="80"/>
    </row>
    <row r="413" spans="1:2" ht="15.75">
      <c r="A413" s="228"/>
      <c r="B413" s="80"/>
    </row>
    <row r="414" spans="1:2" ht="15.75">
      <c r="A414" s="228"/>
      <c r="B414" s="80"/>
    </row>
    <row r="415" spans="1:2" ht="15.75">
      <c r="A415" s="228"/>
      <c r="B415" s="80"/>
    </row>
    <row r="416" spans="1:2" ht="15.75">
      <c r="A416" s="228"/>
      <c r="B416" s="80"/>
    </row>
    <row r="417" spans="1:2" ht="15.75">
      <c r="A417" s="228"/>
      <c r="B417" s="80"/>
    </row>
    <row r="418" spans="1:2" ht="15.75">
      <c r="A418" s="228"/>
      <c r="B418" s="80"/>
    </row>
    <row r="419" spans="1:2" ht="15.75">
      <c r="A419" s="228"/>
      <c r="B419" s="80"/>
    </row>
    <row r="420" spans="1:2" ht="15.75">
      <c r="A420" s="228"/>
      <c r="B420" s="80"/>
    </row>
    <row r="421" spans="1:2" ht="15.75">
      <c r="A421" s="228"/>
      <c r="B421" s="80"/>
    </row>
    <row r="422" spans="1:2" ht="15.75">
      <c r="A422" s="228"/>
      <c r="B422" s="80"/>
    </row>
    <row r="423" spans="1:2" ht="15.75">
      <c r="A423" s="228"/>
      <c r="B423" s="80"/>
    </row>
    <row r="424" spans="1:2" ht="15.75">
      <c r="A424" s="228"/>
      <c r="B424" s="80"/>
    </row>
    <row r="425" spans="1:2" ht="15.75">
      <c r="A425" s="228"/>
      <c r="B425" s="80"/>
    </row>
    <row r="426" spans="1:2" ht="15.75">
      <c r="A426" s="228"/>
      <c r="B426" s="80"/>
    </row>
    <row r="427" spans="1:2" ht="15.75">
      <c r="A427" s="228"/>
      <c r="B427" s="80"/>
    </row>
    <row r="428" spans="1:2" ht="15.75">
      <c r="A428" s="228"/>
      <c r="B428" s="80"/>
    </row>
    <row r="429" spans="1:2" ht="15.75">
      <c r="A429" s="228"/>
      <c r="B429" s="80"/>
    </row>
    <row r="430" spans="1:2" ht="15.75">
      <c r="A430" s="228"/>
      <c r="B430" s="80"/>
    </row>
    <row r="431" spans="1:2" ht="15.75">
      <c r="A431" s="228"/>
      <c r="B431" s="80"/>
    </row>
    <row r="432" spans="1:2" ht="15.75">
      <c r="A432" s="228"/>
      <c r="B432" s="80"/>
    </row>
    <row r="433" spans="1:2" ht="15.75">
      <c r="A433" s="228"/>
      <c r="B433" s="80"/>
    </row>
    <row r="434" spans="1:2" ht="15.75">
      <c r="A434" s="228"/>
      <c r="B434" s="80"/>
    </row>
    <row r="435" spans="1:2" ht="15.75">
      <c r="A435" s="228"/>
      <c r="B435" s="80"/>
    </row>
    <row r="436" spans="1:2" ht="15.75">
      <c r="A436" s="228"/>
      <c r="B436" s="80"/>
    </row>
    <row r="437" spans="1:2" ht="15.75">
      <c r="A437" s="228"/>
      <c r="B437" s="80"/>
    </row>
    <row r="438" spans="1:2" ht="15.75">
      <c r="A438" s="228"/>
      <c r="B438" s="80"/>
    </row>
    <row r="439" spans="1:2" ht="15.75">
      <c r="A439" s="228"/>
      <c r="B439" s="80"/>
    </row>
    <row r="440" spans="1:2" ht="15.75">
      <c r="A440" s="228"/>
      <c r="B440" s="80"/>
    </row>
    <row r="441" spans="1:2" ht="15.75">
      <c r="A441" s="228"/>
      <c r="B441" s="80"/>
    </row>
    <row r="442" spans="1:2" ht="15.75">
      <c r="A442" s="228"/>
      <c r="B442" s="80"/>
    </row>
    <row r="443" spans="1:2" ht="15.75">
      <c r="A443" s="228"/>
      <c r="B443" s="80"/>
    </row>
    <row r="444" spans="1:2" ht="15.75">
      <c r="A444" s="228"/>
      <c r="B444" s="80"/>
    </row>
    <row r="445" spans="1:2" ht="15.75">
      <c r="A445" s="228"/>
      <c r="B445" s="80"/>
    </row>
    <row r="446" spans="1:2" ht="15.75">
      <c r="A446" s="228"/>
      <c r="B446" s="80"/>
    </row>
    <row r="447" spans="1:2" ht="15.75">
      <c r="A447" s="228"/>
      <c r="B447" s="80"/>
    </row>
    <row r="448" spans="1:2" ht="15.75">
      <c r="A448" s="228"/>
      <c r="B448" s="80"/>
    </row>
    <row r="449" spans="1:2" ht="15.75">
      <c r="A449" s="228"/>
      <c r="B449" s="80"/>
    </row>
    <row r="450" spans="1:2" ht="15.75">
      <c r="A450" s="228"/>
      <c r="B450" s="80"/>
    </row>
    <row r="451" spans="1:2" ht="15.75">
      <c r="A451" s="228"/>
      <c r="B451" s="80"/>
    </row>
    <row r="452" spans="1:2" ht="15.75">
      <c r="A452" s="228"/>
      <c r="B452" s="80"/>
    </row>
    <row r="453" spans="1:2" ht="15.75">
      <c r="A453" s="228"/>
      <c r="B453" s="80"/>
    </row>
    <row r="454" spans="1:2" ht="15.75">
      <c r="A454" s="228"/>
      <c r="B454" s="80"/>
    </row>
    <row r="455" spans="1:2" ht="15.75">
      <c r="A455" s="228"/>
      <c r="B455" s="80"/>
    </row>
    <row r="456" spans="1:2" ht="15.75">
      <c r="A456" s="228"/>
      <c r="B456" s="80"/>
    </row>
    <row r="457" spans="1:2" ht="15.75">
      <c r="A457" s="228"/>
      <c r="B457" s="80"/>
    </row>
    <row r="458" spans="1:2" ht="15.75">
      <c r="A458" s="228"/>
      <c r="B458" s="80"/>
    </row>
    <row r="459" spans="1:2" ht="15.75">
      <c r="A459" s="228"/>
      <c r="B459" s="80"/>
    </row>
    <row r="460" spans="1:2" ht="15.75">
      <c r="A460" s="228"/>
      <c r="B460" s="80"/>
    </row>
    <row r="461" spans="1:2" ht="15.75">
      <c r="A461" s="228"/>
      <c r="B461" s="80"/>
    </row>
    <row r="462" spans="1:2" ht="15.75">
      <c r="A462" s="228"/>
      <c r="B462" s="80"/>
    </row>
    <row r="463" spans="1:2" ht="15.75">
      <c r="A463" s="228"/>
      <c r="B463" s="80"/>
    </row>
    <row r="464" spans="1:2" ht="15.75">
      <c r="A464" s="228"/>
      <c r="B464" s="80"/>
    </row>
    <row r="465" spans="1:2" ht="15.75">
      <c r="A465" s="228"/>
      <c r="B465" s="80"/>
    </row>
    <row r="466" spans="1:2" ht="15.75">
      <c r="A466" s="228"/>
      <c r="B466" s="80"/>
    </row>
    <row r="467" spans="1:2" ht="15.75">
      <c r="A467" s="228"/>
      <c r="B467" s="80"/>
    </row>
    <row r="468" spans="1:2" ht="15.75">
      <c r="A468" s="228"/>
      <c r="B468" s="80"/>
    </row>
    <row r="469" spans="1:2" ht="15.75">
      <c r="A469" s="228"/>
      <c r="B469" s="80"/>
    </row>
    <row r="470" spans="1:2" ht="15.75">
      <c r="A470" s="228"/>
      <c r="B470" s="80"/>
    </row>
    <row r="471" spans="1:2" ht="15.75">
      <c r="A471" s="228"/>
      <c r="B471" s="80"/>
    </row>
    <row r="472" spans="1:2" ht="15.75">
      <c r="A472" s="228"/>
      <c r="B472" s="80"/>
    </row>
    <row r="473" spans="1:2" ht="15.75">
      <c r="A473" s="228"/>
      <c r="B473" s="80"/>
    </row>
    <row r="474" spans="1:2" ht="15.75">
      <c r="A474" s="228"/>
      <c r="B474" s="80"/>
    </row>
    <row r="475" spans="1:2" ht="15.75">
      <c r="A475" s="228"/>
      <c r="B475" s="80"/>
    </row>
    <row r="476" spans="1:2" ht="15.75">
      <c r="A476" s="228"/>
      <c r="B476" s="80"/>
    </row>
    <row r="477" spans="1:2" ht="15.75">
      <c r="A477" s="228"/>
      <c r="B477" s="80"/>
    </row>
    <row r="478" spans="1:2" ht="15.75">
      <c r="A478" s="228"/>
      <c r="B478" s="80"/>
    </row>
    <row r="479" spans="1:2" ht="15.75">
      <c r="A479" s="228"/>
      <c r="B479" s="80"/>
    </row>
    <row r="480" spans="1:2" ht="15.75">
      <c r="A480" s="228"/>
      <c r="B480" s="80"/>
    </row>
    <row r="481" spans="1:2" ht="15.75">
      <c r="A481" s="228"/>
      <c r="B481" s="80"/>
    </row>
    <row r="482" spans="1:2" ht="15.75">
      <c r="A482" s="228"/>
      <c r="B482" s="80"/>
    </row>
    <row r="483" spans="1:2" ht="15.75">
      <c r="A483" s="228"/>
      <c r="B483" s="80"/>
    </row>
    <row r="484" spans="1:2" ht="15.75">
      <c r="A484" s="228"/>
      <c r="B484" s="80"/>
    </row>
    <row r="485" spans="1:2" ht="15.75">
      <c r="A485" s="228"/>
      <c r="B485" s="80"/>
    </row>
    <row r="486" spans="1:2" ht="15.75">
      <c r="A486" s="228"/>
      <c r="B486" s="80"/>
    </row>
    <row r="487" spans="1:2" ht="15.75">
      <c r="A487" s="228"/>
      <c r="B487" s="80"/>
    </row>
    <row r="488" spans="1:2" ht="15.75">
      <c r="A488" s="228"/>
      <c r="B488" s="80"/>
    </row>
    <row r="489" spans="1:2" ht="15.75">
      <c r="A489" s="228"/>
      <c r="B489" s="80"/>
    </row>
    <row r="490" spans="1:2" ht="15.75">
      <c r="A490" s="228"/>
      <c r="B490" s="80"/>
    </row>
    <row r="491" spans="1:2" ht="15.75">
      <c r="A491" s="228"/>
      <c r="B491" s="80"/>
    </row>
    <row r="492" spans="1:2" ht="15.75">
      <c r="A492" s="228"/>
      <c r="B492" s="80"/>
    </row>
    <row r="493" spans="1:2" ht="15.75">
      <c r="A493" s="228"/>
      <c r="B493" s="80"/>
    </row>
    <row r="494" spans="1:2" ht="15.75">
      <c r="A494" s="228"/>
      <c r="B494" s="80"/>
    </row>
    <row r="495" spans="1:2" ht="15.75">
      <c r="A495" s="228"/>
      <c r="B495" s="80"/>
    </row>
    <row r="496" spans="1:2" ht="15.75">
      <c r="A496" s="228"/>
      <c r="B496" s="80"/>
    </row>
    <row r="497" spans="1:2" ht="15.75">
      <c r="A497" s="228"/>
      <c r="B497" s="80"/>
    </row>
    <row r="498" spans="1:2" ht="15.75">
      <c r="A498" s="228"/>
      <c r="B498" s="80"/>
    </row>
    <row r="499" spans="1:2" ht="15.75">
      <c r="A499" s="228"/>
      <c r="B499" s="80"/>
    </row>
    <row r="500" spans="1:2" ht="15.75">
      <c r="A500" s="228"/>
      <c r="B500" s="80"/>
    </row>
    <row r="501" spans="1:2" ht="15.75">
      <c r="A501" s="228"/>
      <c r="B501" s="80"/>
    </row>
    <row r="502" spans="1:2" ht="15.75">
      <c r="A502" s="228"/>
      <c r="B502" s="80"/>
    </row>
    <row r="503" spans="1:2" ht="15.75">
      <c r="A503" s="228"/>
      <c r="B503" s="80"/>
    </row>
    <row r="504" spans="1:2" ht="15.75">
      <c r="A504" s="228"/>
      <c r="B504" s="80"/>
    </row>
    <row r="505" spans="1:2" ht="15.75">
      <c r="A505" s="228"/>
      <c r="B505" s="80"/>
    </row>
    <row r="506" spans="1:2" ht="15.75">
      <c r="A506" s="228"/>
      <c r="B506" s="80"/>
    </row>
    <row r="507" spans="1:2" ht="15.75">
      <c r="A507" s="228"/>
      <c r="B507" s="80"/>
    </row>
    <row r="508" spans="1:2" ht="15.75">
      <c r="A508" s="228"/>
      <c r="B508" s="80"/>
    </row>
    <row r="509" spans="1:2" ht="15.75">
      <c r="A509" s="228"/>
      <c r="B509" s="80"/>
    </row>
    <row r="510" spans="1:2" ht="15.75">
      <c r="A510" s="228"/>
      <c r="B510" s="80"/>
    </row>
    <row r="511" spans="1:2" ht="15.75">
      <c r="A511" s="228"/>
      <c r="B511" s="80"/>
    </row>
    <row r="512" spans="1:2" ht="15.75">
      <c r="A512" s="228"/>
      <c r="B512" s="80"/>
    </row>
    <row r="513" spans="1:2" ht="15.75">
      <c r="A513" s="228"/>
      <c r="B513" s="80"/>
    </row>
    <row r="514" spans="1:2" ht="15.75">
      <c r="A514" s="228"/>
      <c r="B514" s="80"/>
    </row>
    <row r="515" spans="1:2" ht="15.75">
      <c r="A515" s="228"/>
      <c r="B515" s="80"/>
    </row>
    <row r="516" spans="1:2" ht="15.75">
      <c r="A516" s="228"/>
      <c r="B516" s="80"/>
    </row>
    <row r="517" spans="1:2" ht="15.75">
      <c r="A517" s="228"/>
      <c r="B517" s="80"/>
    </row>
    <row r="518" spans="1:2" ht="15.75">
      <c r="A518" s="228"/>
      <c r="B518" s="80"/>
    </row>
    <row r="519" spans="1:2" ht="15.75">
      <c r="A519" s="228"/>
      <c r="B519" s="80"/>
    </row>
    <row r="520" spans="1:2" ht="15.75">
      <c r="A520" s="228"/>
      <c r="B520" s="80"/>
    </row>
    <row r="521" spans="1:2" ht="15.75">
      <c r="A521" s="228"/>
      <c r="B521" s="80"/>
    </row>
    <row r="522" spans="1:2" ht="15.75">
      <c r="A522" s="228"/>
      <c r="B522" s="80"/>
    </row>
    <row r="523" spans="1:2" ht="15.75">
      <c r="A523" s="228"/>
      <c r="B523" s="80"/>
    </row>
    <row r="524" spans="1:2" ht="15.75">
      <c r="A524" s="228"/>
      <c r="B524" s="80"/>
    </row>
    <row r="525" spans="1:2" ht="15.75">
      <c r="A525" s="228"/>
      <c r="B525" s="80"/>
    </row>
    <row r="526" spans="1:2" ht="15.75">
      <c r="A526" s="228"/>
      <c r="B526" s="80"/>
    </row>
    <row r="527" spans="1:2" ht="15.75">
      <c r="A527" s="228"/>
      <c r="B527" s="80"/>
    </row>
    <row r="528" spans="1:2" ht="15.75">
      <c r="A528" s="228"/>
      <c r="B528" s="80"/>
    </row>
    <row r="529" spans="1:2" ht="15.75">
      <c r="A529" s="228"/>
      <c r="B529" s="80"/>
    </row>
    <row r="530" spans="1:2" ht="15.75">
      <c r="A530" s="228"/>
      <c r="B530" s="80"/>
    </row>
    <row r="531" spans="1:2" ht="15.75">
      <c r="A531" s="228"/>
      <c r="B531" s="80"/>
    </row>
    <row r="532" spans="1:2" ht="15.75">
      <c r="A532" s="228"/>
      <c r="B532" s="80"/>
    </row>
    <row r="533" spans="1:2" ht="15.75">
      <c r="A533" s="228"/>
      <c r="B533" s="80"/>
    </row>
    <row r="534" spans="1:2" ht="15.75">
      <c r="A534" s="228"/>
      <c r="B534" s="80"/>
    </row>
    <row r="535" spans="1:2" ht="15.75">
      <c r="A535" s="228"/>
      <c r="B535" s="80"/>
    </row>
    <row r="536" spans="1:2" ht="15.75">
      <c r="A536" s="228"/>
      <c r="B536" s="80"/>
    </row>
    <row r="537" spans="1:2" ht="15.75">
      <c r="A537" s="228"/>
      <c r="B537" s="80"/>
    </row>
    <row r="538" spans="1:2" ht="15.75">
      <c r="A538" s="228"/>
      <c r="B538" s="80"/>
    </row>
    <row r="539" spans="1:2" ht="15.75">
      <c r="A539" s="228"/>
      <c r="B539" s="80"/>
    </row>
    <row r="540" spans="1:2" ht="15.75">
      <c r="A540" s="228"/>
      <c r="B540" s="80"/>
    </row>
    <row r="541" spans="1:2" ht="15.75">
      <c r="A541" s="228"/>
      <c r="B541" s="80"/>
    </row>
    <row r="542" spans="1:2" ht="15.75">
      <c r="A542" s="228"/>
      <c r="B542" s="80"/>
    </row>
    <row r="543" spans="1:2" ht="15.75">
      <c r="A543" s="228"/>
      <c r="B543" s="80"/>
    </row>
    <row r="544" spans="1:2" ht="15.75">
      <c r="A544" s="228"/>
      <c r="B544" s="80"/>
    </row>
    <row r="545" spans="1:2" ht="15.75">
      <c r="A545" s="228"/>
      <c r="B545" s="80"/>
    </row>
    <row r="546" spans="1:2" ht="15.75">
      <c r="A546" s="228"/>
      <c r="B546" s="80"/>
    </row>
    <row r="547" spans="1:2" ht="15.75">
      <c r="A547" s="228"/>
      <c r="B547" s="80"/>
    </row>
    <row r="548" spans="1:2" ht="15.75">
      <c r="A548" s="228"/>
      <c r="B548" s="80"/>
    </row>
    <row r="549" spans="1:2" ht="15.75">
      <c r="A549" s="228"/>
      <c r="B549" s="80"/>
    </row>
    <row r="550" spans="1:2" ht="15.75">
      <c r="A550" s="228"/>
      <c r="B550" s="80"/>
    </row>
    <row r="551" spans="1:2" ht="15.75">
      <c r="A551" s="228"/>
      <c r="B551" s="80"/>
    </row>
    <row r="552" spans="1:2" ht="15.75">
      <c r="A552" s="228"/>
      <c r="B552" s="80"/>
    </row>
    <row r="553" spans="1:2" ht="15.75">
      <c r="A553" s="228"/>
      <c r="B553" s="80"/>
    </row>
    <row r="554" spans="1:2" ht="15.75">
      <c r="A554" s="228"/>
      <c r="B554" s="80"/>
    </row>
    <row r="555" spans="1:2" ht="15.75">
      <c r="A555" s="228"/>
      <c r="B555" s="80"/>
    </row>
    <row r="556" spans="1:2" ht="15.75">
      <c r="A556" s="228"/>
      <c r="B556" s="80"/>
    </row>
    <row r="557" spans="1:2" ht="15.75">
      <c r="A557" s="228"/>
      <c r="B557" s="80"/>
    </row>
    <row r="558" spans="1:2" ht="15.75">
      <c r="A558" s="228"/>
      <c r="B558" s="80"/>
    </row>
    <row r="559" spans="1:2" ht="15.75">
      <c r="A559" s="228"/>
      <c r="B559" s="80"/>
    </row>
    <row r="560" spans="1:2" ht="15.75">
      <c r="A560" s="228"/>
      <c r="B560" s="80"/>
    </row>
    <row r="561" spans="1:2" ht="15.75">
      <c r="A561" s="228"/>
      <c r="B561" s="80"/>
    </row>
    <row r="562" spans="1:2" ht="15.75">
      <c r="A562" s="228"/>
      <c r="B562" s="80"/>
    </row>
    <row r="563" spans="1:2" ht="15.75">
      <c r="A563" s="228"/>
      <c r="B563" s="80"/>
    </row>
    <row r="564" spans="1:2" ht="15.75">
      <c r="A564" s="228"/>
      <c r="B564" s="80"/>
    </row>
  </sheetData>
  <sheetProtection/>
  <mergeCells count="8">
    <mergeCell ref="AA4:AE4"/>
    <mergeCell ref="U4:Y4"/>
    <mergeCell ref="I4:M4"/>
    <mergeCell ref="A151:B151"/>
    <mergeCell ref="A149:B149"/>
    <mergeCell ref="A150:B150"/>
    <mergeCell ref="C4:G4"/>
    <mergeCell ref="O4:S4"/>
  </mergeCells>
  <printOptions horizontalCentered="1"/>
  <pageMargins left="0.03937007874015748" right="0.03937007874015748" top="0.41" bottom="0.1968503937007874" header="0.21" footer="0.15748031496062992"/>
  <pageSetup horizontalDpi="600" verticalDpi="600" orientation="landscape" paperSize="9" scale="69" r:id="rId3"/>
  <headerFooter alignWithMargins="0">
    <oddHeader>&amp;R&amp;"標楷體,標準"&amp;10&amp;Z&amp;F</oddHeader>
  </headerFooter>
  <rowBreaks count="3" manualBreakCount="3">
    <brk id="47" max="30" man="1"/>
    <brk id="77" max="30" man="1"/>
    <brk id="114" max="30" man="1"/>
  </rowBreaks>
  <ignoredErrors>
    <ignoredError sqref="S28:S29 S13:S23 S30" formula="1"/>
  </ignoredErrors>
  <legacyDrawing r:id="rId2"/>
</worksheet>
</file>

<file path=xl/worksheets/sheet3.xml><?xml version="1.0" encoding="utf-8"?>
<worksheet xmlns="http://schemas.openxmlformats.org/spreadsheetml/2006/main" xmlns:r="http://schemas.openxmlformats.org/officeDocument/2006/relationships">
  <sheetPr>
    <tabColor indexed="43"/>
  </sheetPr>
  <dimension ref="A4:T58"/>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20" sqref="B20"/>
    </sheetView>
  </sheetViews>
  <sheetFormatPr defaultColWidth="9.00390625" defaultRowHeight="15.75" outlineLevelCol="1"/>
  <cols>
    <col min="1" max="1" width="6.00390625" style="110" customWidth="1"/>
    <col min="2" max="2" width="40.25390625" style="110" customWidth="1"/>
    <col min="3" max="3" width="13.00390625" style="111" customWidth="1"/>
    <col min="4" max="4" width="1.37890625" style="110" hidden="1" customWidth="1" outlineLevel="1"/>
    <col min="5" max="5" width="5.50390625" style="140" hidden="1" customWidth="1" outlineLevel="1"/>
    <col min="6" max="6" width="1.12109375" style="110" customWidth="1" collapsed="1"/>
    <col min="7" max="7" width="14.00390625" style="111" customWidth="1"/>
    <col min="8" max="8" width="1.00390625" style="110" hidden="1" customWidth="1" outlineLevel="1"/>
    <col min="9" max="9" width="5.75390625" style="140" hidden="1" customWidth="1" outlineLevel="1"/>
    <col min="10" max="10" width="3.00390625" style="110" customWidth="1" collapsed="1"/>
    <col min="11" max="11" width="7.50390625" style="110" customWidth="1"/>
    <col min="12" max="12" width="34.50390625" style="110" customWidth="1"/>
    <col min="13" max="13" width="13.00390625" style="139" customWidth="1"/>
    <col min="14" max="14" width="1.625" style="139" hidden="1" customWidth="1" outlineLevel="1"/>
    <col min="15" max="15" width="4.75390625" style="140" hidden="1" customWidth="1" outlineLevel="1"/>
    <col min="16" max="16" width="2.00390625" style="140" customWidth="1" collapsed="1"/>
    <col min="17" max="17" width="13.75390625" style="139" customWidth="1"/>
    <col min="18" max="18" width="1.875" style="139" hidden="1" customWidth="1" outlineLevel="1"/>
    <col min="19" max="19" width="4.75390625" style="140" hidden="1" customWidth="1" outlineLevel="1"/>
    <col min="20" max="20" width="9.00390625" style="110" customWidth="1" collapsed="1"/>
    <col min="21" max="16384" width="9.00390625" style="110" customWidth="1"/>
  </cols>
  <sheetData>
    <row r="4" spans="1:19" ht="17.25" thickBot="1">
      <c r="A4" s="112"/>
      <c r="B4" s="108"/>
      <c r="C4" s="409" t="s">
        <v>350</v>
      </c>
      <c r="D4" s="409"/>
      <c r="E4" s="409"/>
      <c r="F4" s="112"/>
      <c r="G4" s="409" t="s">
        <v>351</v>
      </c>
      <c r="H4" s="409"/>
      <c r="I4" s="409"/>
      <c r="K4" s="115"/>
      <c r="L4" s="112"/>
      <c r="M4" s="409" t="s">
        <v>352</v>
      </c>
      <c r="N4" s="409"/>
      <c r="O4" s="409"/>
      <c r="P4" s="122"/>
      <c r="Q4" s="409" t="s">
        <v>351</v>
      </c>
      <c r="R4" s="409"/>
      <c r="S4" s="409"/>
    </row>
    <row r="5" spans="1:19" ht="17.25" thickBot="1">
      <c r="A5" s="112"/>
      <c r="B5" s="108" t="s">
        <v>323</v>
      </c>
      <c r="C5" s="109" t="s">
        <v>324</v>
      </c>
      <c r="D5" s="112"/>
      <c r="E5" s="123" t="s">
        <v>22</v>
      </c>
      <c r="F5" s="112"/>
      <c r="G5" s="109" t="s">
        <v>324</v>
      </c>
      <c r="H5" s="112"/>
      <c r="I5" s="123" t="s">
        <v>22</v>
      </c>
      <c r="K5" s="112"/>
      <c r="L5" s="114" t="s">
        <v>325</v>
      </c>
      <c r="M5" s="109" t="s">
        <v>324</v>
      </c>
      <c r="N5" s="113"/>
      <c r="O5" s="123" t="s">
        <v>22</v>
      </c>
      <c r="P5" s="124"/>
      <c r="Q5" s="109" t="s">
        <v>324</v>
      </c>
      <c r="R5" s="113"/>
      <c r="S5" s="123" t="s">
        <v>22</v>
      </c>
    </row>
    <row r="6" spans="1:19" ht="16.5">
      <c r="A6" s="115"/>
      <c r="B6" s="108" t="s">
        <v>312</v>
      </c>
      <c r="C6" s="115"/>
      <c r="D6" s="115"/>
      <c r="E6" s="115"/>
      <c r="F6" s="115"/>
      <c r="G6" s="115"/>
      <c r="H6" s="115"/>
      <c r="I6" s="115"/>
      <c r="K6" s="115"/>
      <c r="L6" s="108" t="s">
        <v>316</v>
      </c>
      <c r="M6" s="112"/>
      <c r="N6" s="112"/>
      <c r="O6" s="112"/>
      <c r="P6" s="112"/>
      <c r="Q6" s="112"/>
      <c r="R6" s="112"/>
      <c r="S6" s="112"/>
    </row>
    <row r="7" spans="1:19" ht="16.5">
      <c r="A7" s="115">
        <v>1100</v>
      </c>
      <c r="B7" s="117" t="s">
        <v>353</v>
      </c>
      <c r="C7" s="125">
        <v>6131843</v>
      </c>
      <c r="D7" s="126"/>
      <c r="E7" s="112">
        <f>C7/$C$56*100</f>
        <v>6.784149188543758</v>
      </c>
      <c r="F7" s="115"/>
      <c r="G7" s="127">
        <v>9870993</v>
      </c>
      <c r="I7" s="128">
        <f>G7/$G$56*100</f>
        <v>11.324970387665335</v>
      </c>
      <c r="K7" s="115">
        <v>2100</v>
      </c>
      <c r="L7" s="117" t="s">
        <v>354</v>
      </c>
      <c r="M7" s="125">
        <v>1845216</v>
      </c>
      <c r="N7" s="125"/>
      <c r="O7" s="112">
        <v>2</v>
      </c>
      <c r="P7" s="112"/>
      <c r="Q7" s="127">
        <v>1028000</v>
      </c>
      <c r="R7" s="127"/>
      <c r="S7" s="112">
        <v>1</v>
      </c>
    </row>
    <row r="8" spans="1:19" ht="16.5">
      <c r="A8" s="115">
        <v>1310</v>
      </c>
      <c r="B8" s="117" t="s">
        <v>355</v>
      </c>
      <c r="C8" s="127">
        <v>60407</v>
      </c>
      <c r="D8" s="129"/>
      <c r="E8" s="112">
        <f aca="true" t="shared" si="0" ref="E8:E18">C8/$C$56*100</f>
        <v>0.06683310385350094</v>
      </c>
      <c r="F8" s="115"/>
      <c r="G8" s="112">
        <v>0</v>
      </c>
      <c r="I8" s="128">
        <f aca="true" t="shared" si="1" ref="I8:I18">G8/$G$56*100</f>
        <v>0</v>
      </c>
      <c r="K8" s="115">
        <v>2110</v>
      </c>
      <c r="L8" s="117" t="s">
        <v>356</v>
      </c>
      <c r="M8" s="127">
        <v>0</v>
      </c>
      <c r="N8" s="127"/>
      <c r="O8" s="112">
        <v>0</v>
      </c>
      <c r="P8" s="112"/>
      <c r="Q8" s="127">
        <v>0</v>
      </c>
      <c r="R8" s="127"/>
      <c r="S8" s="112">
        <v>0</v>
      </c>
    </row>
    <row r="9" spans="1:19" ht="16.5" customHeight="1">
      <c r="A9" s="115">
        <v>1320</v>
      </c>
      <c r="B9" s="117" t="s">
        <v>357</v>
      </c>
      <c r="C9" s="127">
        <v>204310</v>
      </c>
      <c r="D9" s="129"/>
      <c r="E9" s="112">
        <f t="shared" si="0"/>
        <v>0.2260445221300309</v>
      </c>
      <c r="F9" s="115"/>
      <c r="G9" s="127">
        <v>214743</v>
      </c>
      <c r="I9" s="128">
        <f t="shared" si="1"/>
        <v>0.2463742113846517</v>
      </c>
      <c r="K9" s="115">
        <v>2120</v>
      </c>
      <c r="L9" s="117" t="s">
        <v>358</v>
      </c>
      <c r="M9" s="127">
        <v>199839</v>
      </c>
      <c r="N9" s="127"/>
      <c r="O9" s="112">
        <v>0</v>
      </c>
      <c r="P9" s="112"/>
      <c r="Q9" s="127">
        <v>124449</v>
      </c>
      <c r="R9" s="127"/>
      <c r="S9" s="112">
        <v>0</v>
      </c>
    </row>
    <row r="10" spans="1:19" ht="16.5">
      <c r="A10" s="115">
        <v>1120</v>
      </c>
      <c r="B10" s="117" t="s">
        <v>359</v>
      </c>
      <c r="C10" s="127">
        <v>11376</v>
      </c>
      <c r="D10" s="129"/>
      <c r="E10" s="112">
        <f t="shared" si="0"/>
        <v>0.012586180234698405</v>
      </c>
      <c r="F10" s="115"/>
      <c r="G10" s="127">
        <v>25192</v>
      </c>
      <c r="I10" s="128">
        <f t="shared" si="1"/>
        <v>0.028902730860620115</v>
      </c>
      <c r="K10" s="115">
        <v>2140</v>
      </c>
      <c r="L10" s="117" t="s">
        <v>360</v>
      </c>
      <c r="M10" s="127">
        <v>5585790</v>
      </c>
      <c r="N10" s="127"/>
      <c r="O10" s="112">
        <v>6</v>
      </c>
      <c r="P10" s="112"/>
      <c r="Q10" s="127">
        <v>3295803</v>
      </c>
      <c r="R10" s="127"/>
      <c r="S10" s="112">
        <v>4</v>
      </c>
    </row>
    <row r="11" spans="1:19" ht="16.5" customHeight="1">
      <c r="A11" s="115">
        <v>1140</v>
      </c>
      <c r="B11" s="117" t="s">
        <v>361</v>
      </c>
      <c r="C11" s="127">
        <v>7411265</v>
      </c>
      <c r="D11" s="129"/>
      <c r="E11" s="112">
        <f t="shared" si="0"/>
        <v>8.199676253262314</v>
      </c>
      <c r="F11" s="115"/>
      <c r="G11" s="127">
        <v>6521780</v>
      </c>
      <c r="I11" s="128">
        <f t="shared" si="1"/>
        <v>7.482425058438197</v>
      </c>
      <c r="K11" s="115">
        <v>2150</v>
      </c>
      <c r="L11" s="117" t="s">
        <v>362</v>
      </c>
      <c r="M11" s="127">
        <v>32880</v>
      </c>
      <c r="N11" s="127"/>
      <c r="O11" s="112">
        <v>0</v>
      </c>
      <c r="P11" s="112"/>
      <c r="Q11" s="127">
        <v>33734</v>
      </c>
      <c r="R11" s="127"/>
      <c r="S11" s="112">
        <v>0</v>
      </c>
    </row>
    <row r="12" spans="1:19" ht="16.5">
      <c r="A12" s="115">
        <v>1150</v>
      </c>
      <c r="B12" s="117" t="s">
        <v>363</v>
      </c>
      <c r="C12" s="127">
        <v>103281</v>
      </c>
      <c r="D12" s="129"/>
      <c r="E12" s="112">
        <f t="shared" si="0"/>
        <v>0.11426804507910392</v>
      </c>
      <c r="F12" s="115"/>
      <c r="G12" s="127">
        <v>134046</v>
      </c>
      <c r="I12" s="128">
        <f t="shared" si="1"/>
        <v>0.15379070581703252</v>
      </c>
      <c r="K12" s="115">
        <v>2160</v>
      </c>
      <c r="L12" s="117" t="s">
        <v>364</v>
      </c>
      <c r="M12" s="127">
        <v>1411909</v>
      </c>
      <c r="N12" s="127"/>
      <c r="O12" s="112">
        <v>2</v>
      </c>
      <c r="P12" s="112"/>
      <c r="Q12" s="127">
        <v>1207224</v>
      </c>
      <c r="R12" s="127"/>
      <c r="S12" s="112">
        <v>2</v>
      </c>
    </row>
    <row r="13" spans="1:19" ht="16.5">
      <c r="A13" s="115">
        <v>1160</v>
      </c>
      <c r="B13" s="117" t="s">
        <v>365</v>
      </c>
      <c r="C13" s="127">
        <v>217522</v>
      </c>
      <c r="D13" s="129"/>
      <c r="E13" s="112">
        <f t="shared" si="0"/>
        <v>0.24066201626336733</v>
      </c>
      <c r="F13" s="115"/>
      <c r="G13" s="127">
        <v>207202</v>
      </c>
      <c r="I13" s="128">
        <f t="shared" si="1"/>
        <v>0.23772243727303147</v>
      </c>
      <c r="K13" s="115">
        <v>2170</v>
      </c>
      <c r="L13" s="117" t="s">
        <v>366</v>
      </c>
      <c r="M13" s="127">
        <v>5941356</v>
      </c>
      <c r="N13" s="127"/>
      <c r="O13" s="112">
        <v>7</v>
      </c>
      <c r="P13" s="112"/>
      <c r="Q13" s="127">
        <v>5631117</v>
      </c>
      <c r="R13" s="127"/>
      <c r="S13" s="112">
        <v>6</v>
      </c>
    </row>
    <row r="14" spans="1:19" ht="16.5">
      <c r="A14" s="112" t="s">
        <v>41</v>
      </c>
      <c r="B14" s="117" t="s">
        <v>367</v>
      </c>
      <c r="C14" s="127">
        <v>2595142</v>
      </c>
      <c r="D14" s="129"/>
      <c r="E14" s="112">
        <f t="shared" si="0"/>
        <v>2.871213514999621</v>
      </c>
      <c r="F14" s="115"/>
      <c r="G14" s="127">
        <v>1389547</v>
      </c>
      <c r="I14" s="128">
        <f t="shared" si="1"/>
        <v>1.5942244744038623</v>
      </c>
      <c r="K14" s="115">
        <v>2210</v>
      </c>
      <c r="L14" s="117" t="s">
        <v>368</v>
      </c>
      <c r="M14" s="127">
        <v>17521188</v>
      </c>
      <c r="N14" s="127"/>
      <c r="O14" s="112">
        <v>19</v>
      </c>
      <c r="P14" s="112"/>
      <c r="Q14" s="127">
        <v>17154978</v>
      </c>
      <c r="R14" s="127"/>
      <c r="S14" s="112">
        <v>20</v>
      </c>
    </row>
    <row r="15" spans="1:19" ht="16.5">
      <c r="A15" s="115">
        <v>1260</v>
      </c>
      <c r="B15" s="117" t="s">
        <v>369</v>
      </c>
      <c r="C15" s="127">
        <v>940371</v>
      </c>
      <c r="D15" s="129"/>
      <c r="E15" s="112">
        <f t="shared" si="0"/>
        <v>1.0404077789630428</v>
      </c>
      <c r="F15" s="115"/>
      <c r="G15" s="127">
        <v>816167</v>
      </c>
      <c r="I15" s="128">
        <f t="shared" si="1"/>
        <v>0.9363867552524506</v>
      </c>
      <c r="K15" s="115">
        <v>2271</v>
      </c>
      <c r="L15" s="117" t="s">
        <v>370</v>
      </c>
      <c r="M15" s="127">
        <v>4000000</v>
      </c>
      <c r="N15" s="127"/>
      <c r="O15" s="112">
        <v>5</v>
      </c>
      <c r="P15" s="112"/>
      <c r="Q15" s="112">
        <v>0</v>
      </c>
      <c r="R15" s="127"/>
      <c r="S15" s="121">
        <v>0</v>
      </c>
    </row>
    <row r="16" spans="1:19" ht="16.5" customHeight="1">
      <c r="A16" s="115">
        <v>1286</v>
      </c>
      <c r="B16" s="117" t="s">
        <v>371</v>
      </c>
      <c r="C16" s="127">
        <v>46208</v>
      </c>
      <c r="D16" s="129"/>
      <c r="E16" s="112">
        <f t="shared" si="0"/>
        <v>0.051123612542628684</v>
      </c>
      <c r="F16" s="115"/>
      <c r="G16" s="127">
        <v>11251</v>
      </c>
      <c r="I16" s="128">
        <f t="shared" si="1"/>
        <v>0.012908249639283775</v>
      </c>
      <c r="K16" s="115">
        <v>2260</v>
      </c>
      <c r="L16" s="117" t="s">
        <v>372</v>
      </c>
      <c r="M16" s="127">
        <v>3971256</v>
      </c>
      <c r="N16" s="127"/>
      <c r="O16" s="112">
        <v>4</v>
      </c>
      <c r="P16" s="112"/>
      <c r="Q16" s="127">
        <v>3750166</v>
      </c>
      <c r="R16" s="127"/>
      <c r="S16" s="112">
        <v>4</v>
      </c>
    </row>
    <row r="17" spans="1:20" ht="16.5">
      <c r="A17" s="115">
        <v>1291</v>
      </c>
      <c r="B17" s="117" t="s">
        <v>373</v>
      </c>
      <c r="C17" s="127">
        <v>199913</v>
      </c>
      <c r="D17" s="130"/>
      <c r="E17" s="112">
        <f t="shared" si="0"/>
        <v>0.22117976874641898</v>
      </c>
      <c r="F17" s="131"/>
      <c r="G17" s="127">
        <v>1100</v>
      </c>
      <c r="I17" s="128">
        <f t="shared" si="1"/>
        <v>0.0012620277844824597</v>
      </c>
      <c r="K17" s="115">
        <v>2273</v>
      </c>
      <c r="L17" s="117" t="s">
        <v>374</v>
      </c>
      <c r="M17" s="127">
        <v>123699</v>
      </c>
      <c r="N17" s="127"/>
      <c r="O17" s="112">
        <v>0</v>
      </c>
      <c r="P17" s="112"/>
      <c r="Q17" s="127">
        <v>82474</v>
      </c>
      <c r="R17" s="127"/>
      <c r="S17" s="112">
        <v>0</v>
      </c>
      <c r="T17" s="132"/>
    </row>
    <row r="18" spans="1:19" ht="17.25" thickBot="1">
      <c r="A18" s="112">
        <v>1298</v>
      </c>
      <c r="B18" s="117" t="s">
        <v>375</v>
      </c>
      <c r="C18" s="133">
        <v>41154</v>
      </c>
      <c r="D18" s="130"/>
      <c r="E18" s="134">
        <f t="shared" si="0"/>
        <v>0.045531967420778675</v>
      </c>
      <c r="F18" s="131"/>
      <c r="G18" s="133">
        <v>19628</v>
      </c>
      <c r="I18" s="134">
        <f t="shared" si="1"/>
        <v>0.022519164867110655</v>
      </c>
      <c r="K18" s="115">
        <v>2286</v>
      </c>
      <c r="L18" s="117" t="s">
        <v>376</v>
      </c>
      <c r="M18" s="112">
        <v>77</v>
      </c>
      <c r="N18" s="135"/>
      <c r="O18" s="112">
        <v>0</v>
      </c>
      <c r="P18" s="136"/>
      <c r="Q18" s="115">
        <v>0</v>
      </c>
      <c r="R18" s="135"/>
      <c r="S18" s="121">
        <v>0</v>
      </c>
    </row>
    <row r="19" spans="1:19" ht="17.25" thickBot="1">
      <c r="A19" s="112"/>
      <c r="B19" s="117" t="s">
        <v>326</v>
      </c>
      <c r="C19" s="133">
        <f>SUM(C7:C18)</f>
        <v>17962792</v>
      </c>
      <c r="D19" s="130"/>
      <c r="E19" s="134">
        <f>SUM(E7:E18)</f>
        <v>19.873675952039267</v>
      </c>
      <c r="F19" s="131"/>
      <c r="G19" s="133">
        <f>SUM(G7:G18)</f>
        <v>19211649</v>
      </c>
      <c r="I19" s="134">
        <f>SUM(I7:I18)</f>
        <v>22.041486203386057</v>
      </c>
      <c r="K19" s="115">
        <v>2298</v>
      </c>
      <c r="L19" s="117" t="s">
        <v>377</v>
      </c>
      <c r="M19" s="133">
        <v>993588</v>
      </c>
      <c r="N19" s="135"/>
      <c r="O19" s="134">
        <v>1</v>
      </c>
      <c r="P19" s="136"/>
      <c r="Q19" s="133">
        <v>496785</v>
      </c>
      <c r="R19" s="135"/>
      <c r="S19" s="134">
        <v>1</v>
      </c>
    </row>
    <row r="20" spans="1:19" ht="17.25" thickBot="1">
      <c r="A20" s="115"/>
      <c r="B20" s="108" t="s">
        <v>378</v>
      </c>
      <c r="C20" s="115"/>
      <c r="D20" s="115"/>
      <c r="E20" s="115"/>
      <c r="F20" s="115"/>
      <c r="G20" s="115"/>
      <c r="H20" s="115"/>
      <c r="I20" s="115"/>
      <c r="K20" s="115"/>
      <c r="L20" s="108" t="s">
        <v>379</v>
      </c>
      <c r="M20" s="133">
        <f>SUM(M7:M19)</f>
        <v>41626798</v>
      </c>
      <c r="N20" s="115"/>
      <c r="O20" s="134">
        <f>SUM(O7:O19)</f>
        <v>46</v>
      </c>
      <c r="P20" s="115"/>
      <c r="Q20" s="133">
        <f>SUM(Q7:Q19)</f>
        <v>32804730</v>
      </c>
      <c r="R20" s="115"/>
      <c r="S20" s="134">
        <f>SUM(S7:S19)</f>
        <v>38</v>
      </c>
    </row>
    <row r="21" spans="1:19" ht="16.5">
      <c r="A21" s="115">
        <v>1421</v>
      </c>
      <c r="B21" s="117" t="s">
        <v>380</v>
      </c>
      <c r="C21" s="127">
        <v>550281</v>
      </c>
      <c r="D21" s="129"/>
      <c r="E21" s="112">
        <f>C21/$C$56*100</f>
        <v>0.6088199583096057</v>
      </c>
      <c r="F21" s="115"/>
      <c r="G21" s="127">
        <v>374957</v>
      </c>
      <c r="H21" s="112"/>
      <c r="I21" s="128">
        <f>G21/$G$56*100</f>
        <v>0.43018741089653606</v>
      </c>
      <c r="K21" s="115"/>
      <c r="L21" s="108" t="s">
        <v>317</v>
      </c>
      <c r="M21" s="115"/>
      <c r="N21" s="135"/>
      <c r="O21" s="136"/>
      <c r="P21" s="136"/>
      <c r="Q21" s="135"/>
      <c r="R21" s="135"/>
      <c r="S21" s="136"/>
    </row>
    <row r="22" spans="1:19" ht="16.5">
      <c r="A22" s="115">
        <v>1425</v>
      </c>
      <c r="B22" s="117" t="s">
        <v>381</v>
      </c>
      <c r="C22" s="127">
        <v>74850</v>
      </c>
      <c r="D22" s="129"/>
      <c r="E22" s="112">
        <f>C22/$C$56*100</f>
        <v>0.08281255191342965</v>
      </c>
      <c r="F22" s="115"/>
      <c r="G22" s="127">
        <v>99800</v>
      </c>
      <c r="H22" s="112"/>
      <c r="I22" s="128">
        <f>G22/$G$56*100</f>
        <v>0.1145003389921359</v>
      </c>
      <c r="K22" s="115">
        <v>2410</v>
      </c>
      <c r="L22" s="117" t="s">
        <v>382</v>
      </c>
      <c r="M22" s="127">
        <v>4000000</v>
      </c>
      <c r="N22" s="137"/>
      <c r="O22" s="112">
        <v>5</v>
      </c>
      <c r="P22" s="138"/>
      <c r="Q22" s="127">
        <v>8000000</v>
      </c>
      <c r="S22" s="112">
        <v>9</v>
      </c>
    </row>
    <row r="23" spans="1:19" ht="17.25" thickBot="1">
      <c r="A23" s="115">
        <v>1480</v>
      </c>
      <c r="B23" s="117" t="s">
        <v>383</v>
      </c>
      <c r="C23" s="127">
        <v>1096791</v>
      </c>
      <c r="D23" s="129"/>
      <c r="E23" s="112">
        <f>C23/$C$56*100</f>
        <v>1.2134677571901458</v>
      </c>
      <c r="F23" s="115"/>
      <c r="G23" s="127">
        <v>2307105</v>
      </c>
      <c r="H23" s="112"/>
      <c r="I23" s="128">
        <f>G23/$G$56*100</f>
        <v>2.6469369197440047</v>
      </c>
      <c r="K23" s="115">
        <v>2420</v>
      </c>
      <c r="L23" s="117" t="s">
        <v>384</v>
      </c>
      <c r="M23" s="134">
        <v>0</v>
      </c>
      <c r="N23" s="115"/>
      <c r="O23" s="134">
        <v>0</v>
      </c>
      <c r="P23" s="115"/>
      <c r="Q23" s="133">
        <v>0</v>
      </c>
      <c r="S23" s="134">
        <v>0</v>
      </c>
    </row>
    <row r="24" spans="1:19" ht="17.25" thickBot="1">
      <c r="A24" s="115">
        <v>1490</v>
      </c>
      <c r="B24" s="117" t="s">
        <v>385</v>
      </c>
      <c r="C24" s="133">
        <v>500000</v>
      </c>
      <c r="D24" s="130"/>
      <c r="E24" s="134">
        <f>C24/$C$56*100</f>
        <v>0.5531900595419482</v>
      </c>
      <c r="F24" s="131"/>
      <c r="G24" s="133">
        <v>500000</v>
      </c>
      <c r="H24" s="112"/>
      <c r="I24" s="134">
        <f>G24/$G$56*100</f>
        <v>0.5736489929465726</v>
      </c>
      <c r="K24" s="112"/>
      <c r="L24" s="117" t="s">
        <v>386</v>
      </c>
      <c r="M24" s="133">
        <v>4000000</v>
      </c>
      <c r="N24" s="127"/>
      <c r="O24" s="134">
        <v>5</v>
      </c>
      <c r="P24" s="112"/>
      <c r="Q24" s="133">
        <f>SUM(Q22:Q23)</f>
        <v>8000000</v>
      </c>
      <c r="S24" s="134">
        <v>10</v>
      </c>
    </row>
    <row r="25" spans="1:19" ht="17.25" thickBot="1">
      <c r="A25" s="112"/>
      <c r="B25" s="117" t="s">
        <v>387</v>
      </c>
      <c r="C25" s="133">
        <f>SUM(C21:C24)</f>
        <v>2221922</v>
      </c>
      <c r="D25" s="130"/>
      <c r="E25" s="134">
        <v>2</v>
      </c>
      <c r="F25" s="131"/>
      <c r="G25" s="133">
        <f>SUM(G21:G24)</f>
        <v>3281862</v>
      </c>
      <c r="H25" s="112"/>
      <c r="I25" s="134">
        <f>SUM(I21:I24)</f>
        <v>3.765273662579249</v>
      </c>
      <c r="K25" s="115"/>
      <c r="L25" s="108" t="s">
        <v>318</v>
      </c>
      <c r="M25" s="115"/>
      <c r="N25" s="127"/>
      <c r="O25" s="115"/>
      <c r="P25" s="112"/>
      <c r="Q25" s="115"/>
      <c r="S25" s="115"/>
    </row>
    <row r="26" spans="1:19" ht="16.5">
      <c r="A26" s="115"/>
      <c r="B26" s="108" t="s">
        <v>388</v>
      </c>
      <c r="C26" s="108"/>
      <c r="D26" s="115"/>
      <c r="E26" s="136"/>
      <c r="F26" s="115"/>
      <c r="G26" s="135"/>
      <c r="H26" s="136"/>
      <c r="I26" s="115"/>
      <c r="K26" s="115">
        <v>2810</v>
      </c>
      <c r="L26" s="117" t="s">
        <v>389</v>
      </c>
      <c r="M26" s="115">
        <v>0</v>
      </c>
      <c r="N26" s="127"/>
      <c r="O26" s="115">
        <v>0</v>
      </c>
      <c r="P26" s="112"/>
      <c r="Q26" s="127">
        <v>1327</v>
      </c>
      <c r="S26" s="115"/>
    </row>
    <row r="27" spans="1:19" ht="16.5">
      <c r="A27" s="115"/>
      <c r="B27" s="117" t="s">
        <v>313</v>
      </c>
      <c r="C27" s="117"/>
      <c r="D27" s="115"/>
      <c r="E27" s="115"/>
      <c r="F27" s="115"/>
      <c r="G27" s="127"/>
      <c r="H27" s="112"/>
      <c r="I27" s="115"/>
      <c r="K27" s="115">
        <v>2820</v>
      </c>
      <c r="L27" s="117" t="s">
        <v>374</v>
      </c>
      <c r="M27" s="127">
        <v>518640</v>
      </c>
      <c r="N27" s="127"/>
      <c r="O27" s="112">
        <v>0</v>
      </c>
      <c r="P27" s="112"/>
      <c r="Q27" s="127">
        <v>306456</v>
      </c>
      <c r="S27" s="112">
        <v>0</v>
      </c>
    </row>
    <row r="28" spans="1:19" ht="16.5">
      <c r="A28" s="115">
        <v>1501</v>
      </c>
      <c r="B28" s="117" t="s">
        <v>390</v>
      </c>
      <c r="C28" s="127">
        <v>6358920</v>
      </c>
      <c r="E28" s="112">
        <f>C28/$C$56*100</f>
        <v>7.035382666844971</v>
      </c>
      <c r="G28" s="127">
        <v>6318118</v>
      </c>
      <c r="H28" s="112"/>
      <c r="I28" s="128">
        <f aca="true" t="shared" si="2" ref="I28:I37">G28/$G$56*100</f>
        <v>7.248764056035227</v>
      </c>
      <c r="K28" s="115">
        <v>2860</v>
      </c>
      <c r="L28" s="117" t="s">
        <v>391</v>
      </c>
      <c r="M28" s="127">
        <v>217498</v>
      </c>
      <c r="N28" s="135"/>
      <c r="O28" s="112">
        <v>0</v>
      </c>
      <c r="P28" s="136"/>
      <c r="Q28" s="127">
        <v>172996</v>
      </c>
      <c r="S28" s="112">
        <v>0</v>
      </c>
    </row>
    <row r="29" spans="1:19" ht="17.25" thickBot="1">
      <c r="A29" s="115">
        <v>1521</v>
      </c>
      <c r="B29" s="117" t="s">
        <v>392</v>
      </c>
      <c r="C29" s="127">
        <v>4095632</v>
      </c>
      <c r="E29" s="112">
        <f aca="true" t="shared" si="3" ref="E29:E37">C29/$C$56*100</f>
        <v>4.531325819883817</v>
      </c>
      <c r="G29" s="127">
        <v>4071784</v>
      </c>
      <c r="H29" s="112"/>
      <c r="I29" s="128">
        <f t="shared" si="2"/>
        <v>4.671549582191934</v>
      </c>
      <c r="K29" s="115">
        <v>2888</v>
      </c>
      <c r="L29" s="117" t="s">
        <v>393</v>
      </c>
      <c r="M29" s="133">
        <v>719388</v>
      </c>
      <c r="N29" s="135"/>
      <c r="O29" s="134">
        <v>1</v>
      </c>
      <c r="P29" s="136"/>
      <c r="Q29" s="133">
        <v>648212</v>
      </c>
      <c r="S29" s="134">
        <v>1</v>
      </c>
    </row>
    <row r="30" spans="1:19" ht="17.25" thickBot="1">
      <c r="A30" s="115">
        <v>1531</v>
      </c>
      <c r="B30" s="117" t="s">
        <v>394</v>
      </c>
      <c r="C30" s="127">
        <v>67844386</v>
      </c>
      <c r="E30" s="112">
        <f t="shared" si="3"/>
        <v>75.06167986185383</v>
      </c>
      <c r="G30" s="127">
        <v>63490175</v>
      </c>
      <c r="H30" s="136"/>
      <c r="I30" s="128">
        <f t="shared" si="2"/>
        <v>72.84214990150332</v>
      </c>
      <c r="K30" s="112"/>
      <c r="L30" s="117" t="s">
        <v>327</v>
      </c>
      <c r="M30" s="133">
        <f>SUM(M26:M29)</f>
        <v>1455526</v>
      </c>
      <c r="N30" s="135"/>
      <c r="O30" s="134">
        <v>2</v>
      </c>
      <c r="P30" s="136"/>
      <c r="Q30" s="133">
        <f>SUM(Q26:Q29)</f>
        <v>1128991</v>
      </c>
      <c r="S30" s="134">
        <v>1</v>
      </c>
    </row>
    <row r="31" spans="1:19" ht="17.25" thickBot="1">
      <c r="A31" s="115">
        <v>1561</v>
      </c>
      <c r="B31" s="117" t="s">
        <v>395</v>
      </c>
      <c r="C31" s="127">
        <v>130879</v>
      </c>
      <c r="E31" s="112">
        <f t="shared" si="3"/>
        <v>0.14480192360558128</v>
      </c>
      <c r="G31" s="127">
        <v>110818</v>
      </c>
      <c r="H31" s="136"/>
      <c r="I31" s="128">
        <f t="shared" si="2"/>
        <v>0.12714126820070656</v>
      </c>
      <c r="K31" s="115"/>
      <c r="L31" s="108" t="s">
        <v>79</v>
      </c>
      <c r="M31" s="133">
        <f>M30+M24+M20</f>
        <v>47082324</v>
      </c>
      <c r="N31" s="112"/>
      <c r="O31" s="134">
        <v>52</v>
      </c>
      <c r="P31" s="112"/>
      <c r="Q31" s="133">
        <f>Q30+Q24+Q20</f>
        <v>41933721</v>
      </c>
      <c r="S31" s="134">
        <v>48</v>
      </c>
    </row>
    <row r="32" spans="1:19" ht="16.5">
      <c r="A32" s="115">
        <v>1611</v>
      </c>
      <c r="B32" s="117" t="s">
        <v>396</v>
      </c>
      <c r="C32" s="127">
        <v>1285920</v>
      </c>
      <c r="E32" s="112">
        <f t="shared" si="3"/>
        <v>1.4227163227323643</v>
      </c>
      <c r="G32" s="127">
        <v>1285920</v>
      </c>
      <c r="H32" s="115"/>
      <c r="I32" s="128">
        <f t="shared" si="2"/>
        <v>1.4753334260197133</v>
      </c>
      <c r="K32" s="112"/>
      <c r="L32" s="120"/>
      <c r="M32" s="112"/>
      <c r="N32" s="112"/>
      <c r="O32" s="112"/>
      <c r="P32" s="112"/>
      <c r="Q32" s="112"/>
      <c r="S32" s="112"/>
    </row>
    <row r="33" spans="1:19" ht="17.25" thickBot="1">
      <c r="A33" s="115">
        <v>1681</v>
      </c>
      <c r="B33" s="117" t="s">
        <v>397</v>
      </c>
      <c r="C33" s="133">
        <v>2757171</v>
      </c>
      <c r="E33" s="134">
        <f t="shared" si="3"/>
        <v>3.050479179314666</v>
      </c>
      <c r="G33" s="133">
        <v>1945490</v>
      </c>
      <c r="H33" s="112"/>
      <c r="I33" s="128">
        <f t="shared" si="2"/>
        <v>2.232056758575255</v>
      </c>
      <c r="K33" s="115"/>
      <c r="L33" s="108" t="s">
        <v>398</v>
      </c>
      <c r="M33" s="112"/>
      <c r="N33" s="127"/>
      <c r="O33" s="112"/>
      <c r="P33" s="112"/>
      <c r="Q33" s="112"/>
      <c r="S33" s="112"/>
    </row>
    <row r="34" spans="1:19" ht="16.5">
      <c r="A34" s="112"/>
      <c r="B34" s="120"/>
      <c r="C34" s="127">
        <f>SUM(C28:C33)</f>
        <v>82472908</v>
      </c>
      <c r="E34" s="112">
        <f t="shared" si="3"/>
        <v>91.24638577423524</v>
      </c>
      <c r="G34" s="127">
        <f>SUM(G28:G33)</f>
        <v>77222305</v>
      </c>
      <c r="H34" s="112"/>
      <c r="I34" s="112">
        <f>SUM(I28:I33)</f>
        <v>88.59699499252615</v>
      </c>
      <c r="K34" s="115"/>
      <c r="L34" s="117" t="s">
        <v>319</v>
      </c>
      <c r="M34" s="112"/>
      <c r="N34" s="127"/>
      <c r="O34" s="112"/>
      <c r="P34" s="112"/>
      <c r="Q34" s="112"/>
      <c r="S34" s="112"/>
    </row>
    <row r="35" spans="1:19" ht="16.5">
      <c r="A35" s="115" t="s">
        <v>399</v>
      </c>
      <c r="B35" s="117" t="s">
        <v>400</v>
      </c>
      <c r="C35" s="116">
        <v>-45676323</v>
      </c>
      <c r="D35" s="111"/>
      <c r="E35" s="112">
        <f t="shared" si="3"/>
        <v>-50.535375680054514</v>
      </c>
      <c r="F35" s="111"/>
      <c r="G35" s="116">
        <v>-38226990</v>
      </c>
      <c r="H35" s="116"/>
      <c r="I35" s="128">
        <f t="shared" si="2"/>
        <v>-43.8577486337574</v>
      </c>
      <c r="K35" s="410">
        <v>3110</v>
      </c>
      <c r="L35" s="119" t="s">
        <v>401</v>
      </c>
      <c r="M35" s="127">
        <v>34208328</v>
      </c>
      <c r="N35" s="127"/>
      <c r="O35" s="112">
        <v>38</v>
      </c>
      <c r="P35" s="112"/>
      <c r="Q35" s="127">
        <v>38009254</v>
      </c>
      <c r="S35" s="112">
        <v>44</v>
      </c>
    </row>
    <row r="36" spans="1:19" ht="16.5">
      <c r="A36" s="115">
        <v>1599</v>
      </c>
      <c r="B36" s="117" t="s">
        <v>402</v>
      </c>
      <c r="C36" s="116">
        <v>-110481</v>
      </c>
      <c r="D36" s="111"/>
      <c r="E36" s="112">
        <f t="shared" si="3"/>
        <v>-0.12223398193650797</v>
      </c>
      <c r="F36" s="111"/>
      <c r="G36" s="116">
        <v>-84820</v>
      </c>
      <c r="H36" s="116"/>
      <c r="I36" s="128">
        <f t="shared" si="2"/>
        <v>-0.09731381516345658</v>
      </c>
      <c r="K36" s="410"/>
      <c r="L36" s="117" t="s">
        <v>403</v>
      </c>
      <c r="M36" s="112"/>
      <c r="N36" s="127"/>
      <c r="O36" s="112"/>
      <c r="P36" s="112"/>
      <c r="Q36" s="112"/>
      <c r="S36" s="112"/>
    </row>
    <row r="37" spans="1:12" ht="17.25" thickBot="1">
      <c r="A37" s="115">
        <v>1670</v>
      </c>
      <c r="B37" s="117" t="s">
        <v>328</v>
      </c>
      <c r="C37" s="133">
        <v>3425973</v>
      </c>
      <c r="E37" s="134">
        <f t="shared" si="3"/>
        <v>3.790428415718214</v>
      </c>
      <c r="G37" s="133">
        <v>2175653</v>
      </c>
      <c r="H37" s="112"/>
      <c r="I37" s="128">
        <f t="shared" si="2"/>
        <v>2.496122304902379</v>
      </c>
      <c r="K37" s="410"/>
      <c r="L37" s="117" t="s">
        <v>404</v>
      </c>
    </row>
    <row r="38" spans="1:12" ht="17.25" thickBot="1">
      <c r="A38" s="112"/>
      <c r="B38" s="117" t="s">
        <v>329</v>
      </c>
      <c r="C38" s="133">
        <f>SUM(C34:C37)</f>
        <v>40112077</v>
      </c>
      <c r="E38" s="134">
        <f>SUM(E34:E37)</f>
        <v>44.37920452796243</v>
      </c>
      <c r="G38" s="133">
        <f>SUM(G34:G37)</f>
        <v>41086148</v>
      </c>
      <c r="H38" s="112"/>
      <c r="I38" s="134">
        <f>SUM(I34:I37)</f>
        <v>47.138054848507664</v>
      </c>
      <c r="K38" s="410"/>
      <c r="L38" s="117" t="s">
        <v>405</v>
      </c>
    </row>
    <row r="39" spans="1:12" ht="16.5">
      <c r="A39" s="115"/>
      <c r="B39" s="108" t="s">
        <v>314</v>
      </c>
      <c r="C39" s="115"/>
      <c r="E39" s="115"/>
      <c r="G39" s="115"/>
      <c r="H39" s="136"/>
      <c r="I39" s="115"/>
      <c r="K39" s="115"/>
      <c r="L39" s="117" t="s">
        <v>320</v>
      </c>
    </row>
    <row r="40" spans="1:19" ht="16.5">
      <c r="A40" s="115">
        <v>1710</v>
      </c>
      <c r="B40" s="117" t="s">
        <v>406</v>
      </c>
      <c r="C40" s="127">
        <v>2516621</v>
      </c>
      <c r="E40" s="112">
        <f aca="true" t="shared" si="4" ref="E40:E46">C40/$C$56*100</f>
        <v>2.784339441669035</v>
      </c>
      <c r="G40" s="127">
        <v>18350</v>
      </c>
      <c r="H40" s="136"/>
      <c r="I40" s="128">
        <f aca="true" t="shared" si="5" ref="I40:I46">G40/$G$56*100</f>
        <v>0.021052918041139214</v>
      </c>
      <c r="K40" s="115">
        <v>3213</v>
      </c>
      <c r="L40" s="117" t="s">
        <v>330</v>
      </c>
      <c r="M40" s="127">
        <v>8775819</v>
      </c>
      <c r="N40" s="112"/>
      <c r="O40" s="112">
        <v>10</v>
      </c>
      <c r="P40" s="112"/>
      <c r="Q40" s="127">
        <v>8775819</v>
      </c>
      <c r="S40" s="112">
        <v>10</v>
      </c>
    </row>
    <row r="41" spans="1:19" ht="16.5">
      <c r="A41" s="115">
        <v>1730</v>
      </c>
      <c r="B41" s="117" t="s">
        <v>332</v>
      </c>
      <c r="C41" s="127">
        <v>4860109</v>
      </c>
      <c r="E41" s="112">
        <f t="shared" si="4"/>
        <v>5.377127974180717</v>
      </c>
      <c r="G41" s="127">
        <v>5607818</v>
      </c>
      <c r="H41" s="115"/>
      <c r="I41" s="128">
        <f t="shared" si="5"/>
        <v>6.433838296655326</v>
      </c>
      <c r="K41" s="115">
        <v>3220</v>
      </c>
      <c r="L41" s="117" t="s">
        <v>331</v>
      </c>
      <c r="M41" s="127">
        <v>3639302</v>
      </c>
      <c r="N41" s="127"/>
      <c r="O41" s="112">
        <v>4</v>
      </c>
      <c r="P41" s="112"/>
      <c r="Q41" s="127">
        <v>3639302</v>
      </c>
      <c r="S41" s="112">
        <v>4</v>
      </c>
    </row>
    <row r="42" spans="1:19" ht="16.5">
      <c r="A42" s="115">
        <v>1750</v>
      </c>
      <c r="B42" s="117" t="s">
        <v>334</v>
      </c>
      <c r="C42" s="127">
        <v>539392</v>
      </c>
      <c r="E42" s="112">
        <f t="shared" si="4"/>
        <v>0.5967725851929011</v>
      </c>
      <c r="G42" s="127">
        <v>614843</v>
      </c>
      <c r="H42" s="112"/>
      <c r="I42" s="128">
        <f t="shared" si="5"/>
        <v>0.7054081355404991</v>
      </c>
      <c r="K42" s="115">
        <v>3260</v>
      </c>
      <c r="L42" s="117" t="s">
        <v>333</v>
      </c>
      <c r="M42" s="127">
        <v>4485</v>
      </c>
      <c r="N42" s="127"/>
      <c r="O42" s="112">
        <v>0</v>
      </c>
      <c r="P42" s="112"/>
      <c r="Q42" s="127">
        <v>4485</v>
      </c>
      <c r="S42" s="112">
        <v>0</v>
      </c>
    </row>
    <row r="43" spans="1:19" ht="16.5">
      <c r="A43" s="115">
        <v>1760</v>
      </c>
      <c r="B43" s="117" t="s">
        <v>407</v>
      </c>
      <c r="C43" s="127">
        <v>15845752</v>
      </c>
      <c r="E43" s="112">
        <f t="shared" si="4"/>
        <v>17.53142498473389</v>
      </c>
      <c r="G43" s="127">
        <v>10528070</v>
      </c>
      <c r="H43" s="112"/>
      <c r="I43" s="128">
        <f t="shared" si="5"/>
        <v>12.078833506342045</v>
      </c>
      <c r="K43" s="115">
        <v>3280</v>
      </c>
      <c r="L43" s="117" t="s">
        <v>335</v>
      </c>
      <c r="M43" s="127">
        <v>12840</v>
      </c>
      <c r="N43" s="127"/>
      <c r="O43" s="112">
        <v>0</v>
      </c>
      <c r="P43" s="112"/>
      <c r="Q43" s="127">
        <v>12840</v>
      </c>
      <c r="S43" s="112">
        <v>0</v>
      </c>
    </row>
    <row r="44" spans="1:19" ht="16.5">
      <c r="A44" s="115">
        <v>1786</v>
      </c>
      <c r="B44" s="117" t="s">
        <v>408</v>
      </c>
      <c r="C44" s="127">
        <v>2078150</v>
      </c>
      <c r="E44" s="112">
        <f t="shared" si="4"/>
        <v>2.2992238444741995</v>
      </c>
      <c r="G44" s="127">
        <v>2254417</v>
      </c>
      <c r="H44" s="112"/>
      <c r="I44" s="128">
        <f t="shared" si="5"/>
        <v>2.5864880834632666</v>
      </c>
      <c r="K44" s="115"/>
      <c r="L44" s="117" t="s">
        <v>321</v>
      </c>
      <c r="M44" s="112"/>
      <c r="N44" s="127"/>
      <c r="O44" s="112"/>
      <c r="P44" s="112"/>
      <c r="Q44" s="112"/>
      <c r="S44" s="112"/>
    </row>
    <row r="45" spans="1:19" ht="16.5">
      <c r="A45" s="115">
        <v>1787</v>
      </c>
      <c r="B45" s="117" t="s">
        <v>409</v>
      </c>
      <c r="C45" s="127">
        <v>1382000</v>
      </c>
      <c r="E45" s="112">
        <f t="shared" si="4"/>
        <v>1.529017324573945</v>
      </c>
      <c r="G45" s="127">
        <v>1382000</v>
      </c>
      <c r="H45" s="112"/>
      <c r="I45" s="128">
        <f t="shared" si="5"/>
        <v>1.5855658165043265</v>
      </c>
      <c r="K45" s="115">
        <v>3310</v>
      </c>
      <c r="L45" s="117" t="s">
        <v>337</v>
      </c>
      <c r="M45" s="127">
        <v>18061894</v>
      </c>
      <c r="N45" s="112"/>
      <c r="O45" s="112">
        <v>20</v>
      </c>
      <c r="P45" s="112"/>
      <c r="Q45" s="127">
        <v>16715018</v>
      </c>
      <c r="S45" s="112">
        <v>19</v>
      </c>
    </row>
    <row r="46" spans="1:19" ht="17.25" thickBot="1">
      <c r="A46" s="115">
        <v>1788</v>
      </c>
      <c r="B46" s="117" t="s">
        <v>410</v>
      </c>
      <c r="C46" s="133">
        <v>25679</v>
      </c>
      <c r="E46" s="134">
        <f t="shared" si="4"/>
        <v>0.028410735077955374</v>
      </c>
      <c r="G46" s="133">
        <v>40587</v>
      </c>
      <c r="H46" s="112"/>
      <c r="I46" s="134">
        <f t="shared" si="5"/>
        <v>0.04656538335344508</v>
      </c>
      <c r="K46" s="115">
        <v>3320</v>
      </c>
      <c r="L46" s="117" t="s">
        <v>338</v>
      </c>
      <c r="M46" s="127">
        <v>0</v>
      </c>
      <c r="N46" s="127"/>
      <c r="O46" s="112">
        <v>0</v>
      </c>
      <c r="P46" s="112"/>
      <c r="Q46" s="127">
        <v>821741</v>
      </c>
      <c r="S46" s="112">
        <v>1</v>
      </c>
    </row>
    <row r="47" spans="1:19" ht="17.25" thickBot="1">
      <c r="A47" s="112"/>
      <c r="B47" s="117" t="s">
        <v>336</v>
      </c>
      <c r="C47" s="133">
        <f>SUM(C40:C46)</f>
        <v>27247703</v>
      </c>
      <c r="E47" s="134">
        <f>SUM(E40:E46)</f>
        <v>30.146316889902643</v>
      </c>
      <c r="G47" s="133">
        <f>SUM(G40:G46)</f>
        <v>20446085</v>
      </c>
      <c r="H47" s="136"/>
      <c r="I47" s="134">
        <f>SUM(I40:I46)</f>
        <v>23.457752139900048</v>
      </c>
      <c r="K47" s="115">
        <v>3350</v>
      </c>
      <c r="L47" s="117" t="s">
        <v>339</v>
      </c>
      <c r="M47" s="127">
        <v>8598081</v>
      </c>
      <c r="N47" s="127"/>
      <c r="O47" s="112">
        <v>10</v>
      </c>
      <c r="P47" s="112"/>
      <c r="Q47" s="127">
        <v>9027855</v>
      </c>
      <c r="S47" s="112">
        <v>10</v>
      </c>
    </row>
    <row r="48" spans="1:19" ht="16.5">
      <c r="A48" s="115"/>
      <c r="B48" s="108" t="s">
        <v>315</v>
      </c>
      <c r="C48" s="115"/>
      <c r="E48" s="115"/>
      <c r="G48" s="115"/>
      <c r="H48" s="136"/>
      <c r="I48" s="115"/>
      <c r="K48" s="115"/>
      <c r="L48" s="117" t="s">
        <v>322</v>
      </c>
      <c r="M48" s="112"/>
      <c r="N48" s="127"/>
      <c r="O48" s="112"/>
      <c r="P48" s="112"/>
      <c r="Q48" s="112"/>
      <c r="S48" s="112"/>
    </row>
    <row r="49" spans="1:19" ht="16.5">
      <c r="A49" s="115">
        <v>1800</v>
      </c>
      <c r="B49" s="117" t="s">
        <v>411</v>
      </c>
      <c r="C49" s="127">
        <v>301395</v>
      </c>
      <c r="E49" s="112">
        <f aca="true" t="shared" si="6" ref="E49:E54">C49/$C$56*100</f>
        <v>0.33345743599129096</v>
      </c>
      <c r="G49" s="127">
        <v>284852</v>
      </c>
      <c r="H49" s="129"/>
      <c r="I49" s="128">
        <f aca="true" t="shared" si="7" ref="I49:I54">G49/$G$56*100</f>
        <v>0.3268101258776342</v>
      </c>
      <c r="K49" s="115">
        <v>3420</v>
      </c>
      <c r="L49" s="117" t="s">
        <v>340</v>
      </c>
      <c r="M49" s="127">
        <v>10291</v>
      </c>
      <c r="N49" s="112"/>
      <c r="O49" s="112">
        <v>0</v>
      </c>
      <c r="P49" s="112"/>
      <c r="Q49" s="116">
        <v>-16293</v>
      </c>
      <c r="S49" s="112">
        <v>0</v>
      </c>
    </row>
    <row r="50" spans="1:19" ht="16.5">
      <c r="A50" s="115">
        <v>1810</v>
      </c>
      <c r="B50" s="117" t="s">
        <v>412</v>
      </c>
      <c r="C50" s="127">
        <v>99749</v>
      </c>
      <c r="E50" s="112">
        <f t="shared" si="6"/>
        <v>0.11036031049849958</v>
      </c>
      <c r="G50" s="127">
        <v>153444</v>
      </c>
      <c r="H50" s="129"/>
      <c r="I50" s="128">
        <f t="shared" si="7"/>
        <v>0.17604599214738778</v>
      </c>
      <c r="K50" s="115">
        <v>3430</v>
      </c>
      <c r="L50" s="117" t="s">
        <v>341</v>
      </c>
      <c r="M50" s="116">
        <v>-16775</v>
      </c>
      <c r="N50" s="116"/>
      <c r="O50" s="116">
        <v>0</v>
      </c>
      <c r="P50" s="116"/>
      <c r="Q50" s="116">
        <v>-10695</v>
      </c>
      <c r="S50" s="112">
        <v>0</v>
      </c>
    </row>
    <row r="51" spans="1:19" ht="16.5">
      <c r="A51" s="115">
        <v>1820</v>
      </c>
      <c r="B51" s="117" t="s">
        <v>413</v>
      </c>
      <c r="C51" s="127">
        <v>536443</v>
      </c>
      <c r="E51" s="112">
        <f t="shared" si="6"/>
        <v>0.5935098702217226</v>
      </c>
      <c r="G51" s="127">
        <v>415171</v>
      </c>
      <c r="H51" s="129"/>
      <c r="I51" s="128">
        <f t="shared" si="7"/>
        <v>0.476324852101243</v>
      </c>
      <c r="K51" s="115">
        <v>3450</v>
      </c>
      <c r="L51" s="117" t="s">
        <v>342</v>
      </c>
      <c r="M51" s="127">
        <v>98264</v>
      </c>
      <c r="N51" s="127"/>
      <c r="O51" s="112">
        <v>0</v>
      </c>
      <c r="P51" s="112"/>
      <c r="Q51" s="127">
        <v>108697</v>
      </c>
      <c r="S51" s="112">
        <v>0</v>
      </c>
    </row>
    <row r="52" spans="1:19" ht="17.25" thickBot="1">
      <c r="A52" s="115">
        <v>1830</v>
      </c>
      <c r="B52" s="117" t="s">
        <v>414</v>
      </c>
      <c r="C52" s="127">
        <v>637067</v>
      </c>
      <c r="E52" s="112">
        <f t="shared" si="6"/>
        <v>0.7048382633244207</v>
      </c>
      <c r="G52" s="127">
        <v>621138</v>
      </c>
      <c r="H52" s="129"/>
      <c r="I52" s="128">
        <f t="shared" si="7"/>
        <v>0.7126303763616965</v>
      </c>
      <c r="K52" s="115">
        <v>3480</v>
      </c>
      <c r="L52" s="117" t="s">
        <v>343</v>
      </c>
      <c r="M52" s="118">
        <v>-31077183</v>
      </c>
      <c r="N52" s="116"/>
      <c r="O52" s="118">
        <v>-35</v>
      </c>
      <c r="P52" s="116"/>
      <c r="Q52" s="118">
        <v>-31889100</v>
      </c>
      <c r="S52" s="118">
        <v>-36</v>
      </c>
    </row>
    <row r="53" spans="1:19" ht="16.5">
      <c r="A53" s="115">
        <v>1860</v>
      </c>
      <c r="B53" s="117" t="s">
        <v>415</v>
      </c>
      <c r="C53" s="127">
        <v>626299</v>
      </c>
      <c r="E53" s="112">
        <f t="shared" si="6"/>
        <v>0.6929247622021253</v>
      </c>
      <c r="G53" s="127">
        <v>976458</v>
      </c>
      <c r="H53" s="130"/>
      <c r="I53" s="128">
        <f t="shared" si="7"/>
        <v>1.120288296709249</v>
      </c>
      <c r="K53" s="112"/>
      <c r="L53" s="120"/>
      <c r="M53" s="127">
        <f>SUM(M35:M52)</f>
        <v>42315346</v>
      </c>
      <c r="N53" s="135"/>
      <c r="O53" s="112">
        <v>47</v>
      </c>
      <c r="P53" s="136"/>
      <c r="Q53" s="127">
        <f>SUM(Q35:Q52)</f>
        <v>45198923</v>
      </c>
      <c r="S53" s="112">
        <v>52</v>
      </c>
    </row>
    <row r="54" spans="1:19" ht="17.25" thickBot="1">
      <c r="A54" s="115">
        <v>1880</v>
      </c>
      <c r="B54" s="117" t="s">
        <v>416</v>
      </c>
      <c r="C54" s="133">
        <v>639402</v>
      </c>
      <c r="E54" s="134">
        <f t="shared" si="6"/>
        <v>0.7074216609024815</v>
      </c>
      <c r="G54" s="133">
        <v>684507</v>
      </c>
      <c r="H54" s="130"/>
      <c r="I54" s="134">
        <f t="shared" si="7"/>
        <v>0.7853335024297591</v>
      </c>
      <c r="K54" s="115">
        <v>3610</v>
      </c>
      <c r="L54" s="117" t="s">
        <v>417</v>
      </c>
      <c r="M54" s="133">
        <v>987179</v>
      </c>
      <c r="N54" s="127"/>
      <c r="O54" s="134">
        <v>1</v>
      </c>
      <c r="P54" s="112"/>
      <c r="Q54" s="133">
        <v>28670</v>
      </c>
      <c r="S54" s="134">
        <v>0</v>
      </c>
    </row>
    <row r="55" spans="1:19" ht="17.25" thickBot="1">
      <c r="A55" s="112"/>
      <c r="B55" s="117" t="s">
        <v>344</v>
      </c>
      <c r="C55" s="133">
        <f>SUM(C49:C54)</f>
        <v>2840355</v>
      </c>
      <c r="E55" s="134">
        <f>SUM(E49:E54)</f>
        <v>3.14251230314054</v>
      </c>
      <c r="G55" s="133">
        <f>SUM(G49:G54)</f>
        <v>3135570</v>
      </c>
      <c r="I55" s="134">
        <f>SUM(I49:I54)</f>
        <v>3.5974331456269693</v>
      </c>
      <c r="K55" s="115"/>
      <c r="L55" s="108" t="s">
        <v>345</v>
      </c>
      <c r="M55" s="141">
        <f>SUM(M53:M54)</f>
        <v>43302525</v>
      </c>
      <c r="N55" s="135"/>
      <c r="O55" s="142">
        <v>48</v>
      </c>
      <c r="P55" s="136"/>
      <c r="Q55" s="141">
        <f>SUM(Q53:Q54)</f>
        <v>45227593</v>
      </c>
      <c r="S55" s="142">
        <v>52</v>
      </c>
    </row>
    <row r="56" spans="1:19" ht="17.25" thickBot="1">
      <c r="A56" s="115"/>
      <c r="B56" s="108" t="s">
        <v>346</v>
      </c>
      <c r="C56" s="143">
        <f>C19+C25+C38+C47+C55</f>
        <v>90384849</v>
      </c>
      <c r="E56" s="144">
        <v>100</v>
      </c>
      <c r="G56" s="145">
        <f>G19+G25+G38+G47+G55</f>
        <v>87161314</v>
      </c>
      <c r="I56" s="144">
        <v>100</v>
      </c>
      <c r="K56" s="112"/>
      <c r="L56" s="108" t="s">
        <v>418</v>
      </c>
      <c r="M56" s="120"/>
      <c r="N56" s="127"/>
      <c r="O56" s="146"/>
      <c r="P56" s="112"/>
      <c r="Q56" s="146"/>
      <c r="S56" s="146"/>
    </row>
    <row r="57" spans="11:19" ht="18" thickBot="1" thickTop="1">
      <c r="K57" s="115"/>
      <c r="L57" s="108" t="s">
        <v>131</v>
      </c>
      <c r="M57" s="143">
        <f>M55+M31</f>
        <v>90384849</v>
      </c>
      <c r="N57" s="120"/>
      <c r="O57" s="147">
        <v>100</v>
      </c>
      <c r="P57" s="120"/>
      <c r="Q57" s="148">
        <f>Q55+Q31</f>
        <v>87161314</v>
      </c>
      <c r="S57" s="147">
        <v>100</v>
      </c>
    </row>
    <row r="58" spans="11:19" ht="17.25" thickTop="1">
      <c r="K58" s="112"/>
      <c r="L58" s="108"/>
      <c r="M58" s="149"/>
      <c r="N58" s="149"/>
      <c r="O58" s="149"/>
      <c r="P58" s="149"/>
      <c r="Q58" s="149"/>
      <c r="S58" s="149"/>
    </row>
  </sheetData>
  <sheetProtection/>
  <mergeCells count="5">
    <mergeCell ref="Q4:S4"/>
    <mergeCell ref="K35:K38"/>
    <mergeCell ref="C4:E4"/>
    <mergeCell ref="G4:I4"/>
    <mergeCell ref="M4:O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3"/>
  </sheetPr>
  <dimension ref="A4:T58"/>
  <sheetViews>
    <sheetView zoomScale="90" zoomScaleNormal="90" zoomScalePageLayoutView="0" workbookViewId="0" topLeftCell="A1">
      <pane xSplit="1" ySplit="6" topLeftCell="F7" activePane="bottomRight" state="frozen"/>
      <selection pane="topLeft" activeCell="A1" sqref="A1"/>
      <selection pane="topRight" activeCell="B1" sqref="B1"/>
      <selection pane="bottomLeft" activeCell="A7" sqref="A7"/>
      <selection pane="bottomRight" activeCell="L13" sqref="L13"/>
    </sheetView>
  </sheetViews>
  <sheetFormatPr defaultColWidth="9.00390625" defaultRowHeight="15.75" outlineLevelCol="1"/>
  <cols>
    <col min="1" max="1" width="6.00390625" style="110" customWidth="1"/>
    <col min="2" max="2" width="40.25390625" style="110" customWidth="1"/>
    <col min="3" max="3" width="13.00390625" style="111" customWidth="1"/>
    <col min="4" max="4" width="1.37890625" style="110" hidden="1" customWidth="1" outlineLevel="1"/>
    <col min="5" max="5" width="5.50390625" style="140" hidden="1" customWidth="1" outlineLevel="1"/>
    <col min="6" max="6" width="1.12109375" style="110" customWidth="1" collapsed="1"/>
    <col min="7" max="7" width="14.00390625" style="111" customWidth="1"/>
    <col min="8" max="8" width="1.00390625" style="110" hidden="1" customWidth="1" outlineLevel="1"/>
    <col min="9" max="9" width="5.75390625" style="140" hidden="1" customWidth="1" outlineLevel="1"/>
    <col min="10" max="10" width="3.00390625" style="110" customWidth="1" collapsed="1"/>
    <col min="11" max="11" width="7.50390625" style="110" customWidth="1"/>
    <col min="12" max="12" width="34.50390625" style="110" customWidth="1"/>
    <col min="13" max="13" width="13.00390625" style="139" customWidth="1"/>
    <col min="14" max="14" width="1.625" style="139" hidden="1" customWidth="1" outlineLevel="1"/>
    <col min="15" max="15" width="4.75390625" style="140" hidden="1" customWidth="1" outlineLevel="1"/>
    <col min="16" max="16" width="2.00390625" style="140" customWidth="1" collapsed="1"/>
    <col min="17" max="17" width="13.75390625" style="139" customWidth="1"/>
    <col min="18" max="18" width="1.875" style="139" hidden="1" customWidth="1" outlineLevel="1"/>
    <col min="19" max="19" width="4.75390625" style="140" hidden="1" customWidth="1" outlineLevel="1"/>
    <col min="20" max="20" width="9.00390625" style="110" customWidth="1" collapsed="1"/>
    <col min="21" max="16384" width="9.00390625" style="110" customWidth="1"/>
  </cols>
  <sheetData>
    <row r="4" spans="1:19" ht="17.25" thickBot="1">
      <c r="A4" s="112"/>
      <c r="B4" s="108"/>
      <c r="C4" s="409" t="s">
        <v>434</v>
      </c>
      <c r="D4" s="409"/>
      <c r="E4" s="409"/>
      <c r="F4" s="112"/>
      <c r="G4" s="409" t="s">
        <v>435</v>
      </c>
      <c r="H4" s="409"/>
      <c r="I4" s="409"/>
      <c r="K4" s="115"/>
      <c r="L4" s="112"/>
      <c r="M4" s="409" t="s">
        <v>436</v>
      </c>
      <c r="N4" s="409"/>
      <c r="O4" s="409"/>
      <c r="P4" s="122"/>
      <c r="Q4" s="409" t="s">
        <v>435</v>
      </c>
      <c r="R4" s="409"/>
      <c r="S4" s="409"/>
    </row>
    <row r="5" spans="1:19" ht="17.25" thickBot="1">
      <c r="A5" s="112"/>
      <c r="B5" s="108" t="s">
        <v>323</v>
      </c>
      <c r="C5" s="109" t="s">
        <v>324</v>
      </c>
      <c r="D5" s="112"/>
      <c r="E5" s="123" t="s">
        <v>22</v>
      </c>
      <c r="F5" s="112"/>
      <c r="G5" s="109" t="s">
        <v>324</v>
      </c>
      <c r="H5" s="112"/>
      <c r="I5" s="123" t="s">
        <v>22</v>
      </c>
      <c r="K5" s="112"/>
      <c r="L5" s="114" t="s">
        <v>325</v>
      </c>
      <c r="M5" s="109" t="s">
        <v>324</v>
      </c>
      <c r="N5" s="113"/>
      <c r="O5" s="123" t="s">
        <v>22</v>
      </c>
      <c r="P5" s="124"/>
      <c r="Q5" s="109" t="s">
        <v>324</v>
      </c>
      <c r="R5" s="113"/>
      <c r="S5" s="123" t="s">
        <v>22</v>
      </c>
    </row>
    <row r="6" spans="1:19" ht="16.5">
      <c r="A6" s="115"/>
      <c r="B6" s="108" t="s">
        <v>312</v>
      </c>
      <c r="C6" s="115"/>
      <c r="D6" s="115"/>
      <c r="E6" s="115"/>
      <c r="F6" s="115"/>
      <c r="G6" s="115"/>
      <c r="H6" s="115"/>
      <c r="I6" s="115"/>
      <c r="K6" s="115"/>
      <c r="L6" s="108" t="s">
        <v>316</v>
      </c>
      <c r="M6" s="112"/>
      <c r="N6" s="112"/>
      <c r="O6" s="112"/>
      <c r="P6" s="112"/>
      <c r="Q6" s="112"/>
      <c r="R6" s="112"/>
      <c r="S6" s="112"/>
    </row>
    <row r="7" spans="1:19" ht="16.5">
      <c r="A7" s="115">
        <v>1100</v>
      </c>
      <c r="B7" s="117" t="s">
        <v>353</v>
      </c>
      <c r="C7" s="125">
        <v>5738839</v>
      </c>
      <c r="D7" s="126"/>
      <c r="E7" s="112">
        <f>C7/$C$56*100</f>
        <v>6.364235845923327</v>
      </c>
      <c r="F7" s="115"/>
      <c r="G7" s="127">
        <v>7722987</v>
      </c>
      <c r="I7" s="128">
        <f>G7/$G$56*100</f>
        <v>8.284694506927204</v>
      </c>
      <c r="K7" s="115">
        <v>2100</v>
      </c>
      <c r="L7" s="117" t="s">
        <v>354</v>
      </c>
      <c r="M7" s="125">
        <v>13089918</v>
      </c>
      <c r="N7" s="125"/>
      <c r="O7" s="112">
        <v>2</v>
      </c>
      <c r="P7" s="112"/>
      <c r="Q7" s="127">
        <v>13900000</v>
      </c>
      <c r="R7" s="127"/>
      <c r="S7" s="112">
        <v>1</v>
      </c>
    </row>
    <row r="8" spans="1:19" ht="16.5">
      <c r="A8" s="115">
        <v>1310</v>
      </c>
      <c r="B8" s="117" t="s">
        <v>355</v>
      </c>
      <c r="C8" s="127">
        <v>0</v>
      </c>
      <c r="D8" s="129"/>
      <c r="E8" s="112">
        <f aca="true" t="shared" si="0" ref="E8:E18">C8/$C$56*100</f>
        <v>0</v>
      </c>
      <c r="F8" s="115"/>
      <c r="G8" s="112">
        <v>158247</v>
      </c>
      <c r="I8" s="128">
        <f aca="true" t="shared" si="1" ref="I8:I18">G8/$G$56*100</f>
        <v>0.16975660474861726</v>
      </c>
      <c r="K8" s="115">
        <v>2110</v>
      </c>
      <c r="L8" s="117" t="s">
        <v>356</v>
      </c>
      <c r="M8" s="127">
        <v>299643</v>
      </c>
      <c r="N8" s="127"/>
      <c r="O8" s="112">
        <v>0</v>
      </c>
      <c r="P8" s="112"/>
      <c r="Q8" s="127">
        <v>399865</v>
      </c>
      <c r="R8" s="127"/>
      <c r="S8" s="112">
        <v>0</v>
      </c>
    </row>
    <row r="9" spans="1:19" ht="16.5" customHeight="1">
      <c r="A9" s="115">
        <v>1320</v>
      </c>
      <c r="B9" s="117" t="s">
        <v>357</v>
      </c>
      <c r="C9" s="127">
        <v>204093</v>
      </c>
      <c r="D9" s="129"/>
      <c r="E9" s="112">
        <f t="shared" si="0"/>
        <v>0.22633427885013496</v>
      </c>
      <c r="F9" s="115"/>
      <c r="G9" s="127">
        <v>220611</v>
      </c>
      <c r="I9" s="128">
        <f t="shared" si="1"/>
        <v>0.2366564568693068</v>
      </c>
      <c r="K9" s="115">
        <v>2120</v>
      </c>
      <c r="L9" s="117" t="s">
        <v>358</v>
      </c>
      <c r="M9" s="127">
        <v>355080</v>
      </c>
      <c r="N9" s="127"/>
      <c r="O9" s="112">
        <v>0</v>
      </c>
      <c r="P9" s="112"/>
      <c r="Q9" s="127">
        <v>189392</v>
      </c>
      <c r="R9" s="127"/>
      <c r="S9" s="112">
        <v>0</v>
      </c>
    </row>
    <row r="10" spans="1:19" ht="16.5">
      <c r="A10" s="115">
        <v>1120</v>
      </c>
      <c r="B10" s="117" t="s">
        <v>359</v>
      </c>
      <c r="C10" s="127">
        <v>52424</v>
      </c>
      <c r="D10" s="129"/>
      <c r="E10" s="112">
        <f t="shared" si="0"/>
        <v>0.058136968119629165</v>
      </c>
      <c r="F10" s="115"/>
      <c r="G10" s="127">
        <v>19069</v>
      </c>
      <c r="I10" s="128">
        <f t="shared" si="1"/>
        <v>0.02045592457330238</v>
      </c>
      <c r="K10" s="115">
        <v>2140</v>
      </c>
      <c r="L10" s="117" t="s">
        <v>360</v>
      </c>
      <c r="M10" s="127">
        <v>4974174</v>
      </c>
      <c r="N10" s="127"/>
      <c r="O10" s="112">
        <v>6</v>
      </c>
      <c r="P10" s="112"/>
      <c r="Q10" s="127">
        <v>5298820</v>
      </c>
      <c r="R10" s="127"/>
      <c r="S10" s="112">
        <v>4</v>
      </c>
    </row>
    <row r="11" spans="1:19" ht="16.5" customHeight="1">
      <c r="A11" s="115">
        <v>1140</v>
      </c>
      <c r="B11" s="117" t="s">
        <v>361</v>
      </c>
      <c r="C11" s="127">
        <v>7489947</v>
      </c>
      <c r="D11" s="129"/>
      <c r="E11" s="112">
        <f t="shared" si="0"/>
        <v>8.306172935234093</v>
      </c>
      <c r="F11" s="115"/>
      <c r="G11" s="127">
        <v>7284925</v>
      </c>
      <c r="I11" s="128">
        <f t="shared" si="1"/>
        <v>7.814771425987983</v>
      </c>
      <c r="K11" s="115">
        <v>2150</v>
      </c>
      <c r="L11" s="117" t="s">
        <v>362</v>
      </c>
      <c r="M11" s="127">
        <v>63569</v>
      </c>
      <c r="N11" s="127"/>
      <c r="O11" s="112">
        <v>0</v>
      </c>
      <c r="P11" s="112"/>
      <c r="Q11" s="127">
        <v>70411</v>
      </c>
      <c r="R11" s="127"/>
      <c r="S11" s="112">
        <v>0</v>
      </c>
    </row>
    <row r="12" spans="1:19" ht="16.5">
      <c r="A12" s="115">
        <v>1150</v>
      </c>
      <c r="B12" s="117" t="s">
        <v>363</v>
      </c>
      <c r="C12" s="127">
        <v>209533</v>
      </c>
      <c r="D12" s="129"/>
      <c r="E12" s="112">
        <f t="shared" si="0"/>
        <v>0.23236710935850483</v>
      </c>
      <c r="F12" s="115"/>
      <c r="G12" s="127">
        <v>129167</v>
      </c>
      <c r="I12" s="128">
        <f t="shared" si="1"/>
        <v>0.13856156113900828</v>
      </c>
      <c r="K12" s="115">
        <v>2160</v>
      </c>
      <c r="L12" s="117" t="s">
        <v>364</v>
      </c>
      <c r="M12" s="127">
        <v>848133</v>
      </c>
      <c r="N12" s="127"/>
      <c r="O12" s="112">
        <v>2</v>
      </c>
      <c r="P12" s="112"/>
      <c r="Q12" s="127">
        <v>717734</v>
      </c>
      <c r="R12" s="127"/>
      <c r="S12" s="112">
        <v>2</v>
      </c>
    </row>
    <row r="13" spans="1:19" ht="16.5">
      <c r="A13" s="115">
        <v>1160</v>
      </c>
      <c r="B13" s="117" t="s">
        <v>365</v>
      </c>
      <c r="C13" s="127">
        <v>137645</v>
      </c>
      <c r="D13" s="129"/>
      <c r="E13" s="112">
        <f t="shared" si="0"/>
        <v>0.1526450285523111</v>
      </c>
      <c r="F13" s="115"/>
      <c r="G13" s="127">
        <v>275995</v>
      </c>
      <c r="I13" s="128">
        <f t="shared" si="1"/>
        <v>0.29606864033817143</v>
      </c>
      <c r="K13" s="115">
        <v>2170</v>
      </c>
      <c r="L13" s="117" t="s">
        <v>366</v>
      </c>
      <c r="M13" s="127">
        <v>5971702</v>
      </c>
      <c r="N13" s="127"/>
      <c r="O13" s="112">
        <v>7</v>
      </c>
      <c r="P13" s="112"/>
      <c r="Q13" s="127">
        <v>5734179</v>
      </c>
      <c r="R13" s="127"/>
      <c r="S13" s="112">
        <v>6</v>
      </c>
    </row>
    <row r="14" spans="1:19" ht="16.5">
      <c r="A14" s="112" t="s">
        <v>41</v>
      </c>
      <c r="B14" s="117" t="s">
        <v>367</v>
      </c>
      <c r="C14" s="127">
        <v>2303701</v>
      </c>
      <c r="D14" s="129"/>
      <c r="E14" s="112">
        <f t="shared" si="0"/>
        <v>2.5547495726033462</v>
      </c>
      <c r="F14" s="115"/>
      <c r="G14" s="127">
        <v>1895784</v>
      </c>
      <c r="I14" s="128">
        <f t="shared" si="1"/>
        <v>2.0336679695460425</v>
      </c>
      <c r="K14" s="115">
        <v>2210</v>
      </c>
      <c r="L14" s="117" t="s">
        <v>368</v>
      </c>
      <c r="M14" s="127">
        <v>3108914</v>
      </c>
      <c r="N14" s="127"/>
      <c r="O14" s="112">
        <v>19</v>
      </c>
      <c r="P14" s="112"/>
      <c r="Q14" s="127">
        <v>6088274</v>
      </c>
      <c r="R14" s="127"/>
      <c r="S14" s="112">
        <v>20</v>
      </c>
    </row>
    <row r="15" spans="1:19" ht="16.5">
      <c r="A15" s="115">
        <v>1260</v>
      </c>
      <c r="B15" s="117" t="s">
        <v>369</v>
      </c>
      <c r="C15" s="127">
        <v>1138207</v>
      </c>
      <c r="D15" s="129"/>
      <c r="E15" s="112">
        <f t="shared" si="0"/>
        <v>1.2622444695662054</v>
      </c>
      <c r="F15" s="115"/>
      <c r="G15" s="127">
        <v>1003111</v>
      </c>
      <c r="I15" s="128">
        <f t="shared" si="1"/>
        <v>1.0760691674786265</v>
      </c>
      <c r="K15" s="115">
        <v>2271</v>
      </c>
      <c r="L15" s="117" t="s">
        <v>370</v>
      </c>
      <c r="M15" s="127">
        <v>4000000</v>
      </c>
      <c r="N15" s="127"/>
      <c r="O15" s="112">
        <v>5</v>
      </c>
      <c r="P15" s="112"/>
      <c r="Q15" s="112">
        <v>0</v>
      </c>
      <c r="R15" s="127"/>
      <c r="S15" s="121">
        <v>0</v>
      </c>
    </row>
    <row r="16" spans="1:19" ht="16.5" customHeight="1">
      <c r="A16" s="115">
        <v>1286</v>
      </c>
      <c r="B16" s="117" t="s">
        <v>371</v>
      </c>
      <c r="C16" s="127">
        <v>46543</v>
      </c>
      <c r="D16" s="129"/>
      <c r="E16" s="112">
        <f t="shared" si="0"/>
        <v>0.051615079108650624</v>
      </c>
      <c r="F16" s="115"/>
      <c r="G16" s="127">
        <v>26451</v>
      </c>
      <c r="I16" s="128">
        <f t="shared" si="1"/>
        <v>0.028374831448341353</v>
      </c>
      <c r="K16" s="115">
        <v>2260</v>
      </c>
      <c r="L16" s="117" t="s">
        <v>372</v>
      </c>
      <c r="M16" s="127">
        <v>3722746</v>
      </c>
      <c r="N16" s="127"/>
      <c r="O16" s="112">
        <v>4</v>
      </c>
      <c r="P16" s="112"/>
      <c r="Q16" s="127">
        <v>3883065</v>
      </c>
      <c r="R16" s="127"/>
      <c r="S16" s="112">
        <v>4</v>
      </c>
    </row>
    <row r="17" spans="1:20" ht="16.5">
      <c r="A17" s="115">
        <v>1291</v>
      </c>
      <c r="B17" s="117" t="s">
        <v>373</v>
      </c>
      <c r="C17" s="127">
        <v>261519</v>
      </c>
      <c r="D17" s="130"/>
      <c r="E17" s="112">
        <f t="shared" si="0"/>
        <v>0.2900183459041145</v>
      </c>
      <c r="F17" s="131"/>
      <c r="G17" s="127">
        <v>61142</v>
      </c>
      <c r="I17" s="128">
        <f t="shared" si="1"/>
        <v>0.06558897374067095</v>
      </c>
      <c r="K17" s="115">
        <v>2273</v>
      </c>
      <c r="L17" s="117" t="s">
        <v>374</v>
      </c>
      <c r="M17" s="127">
        <v>136702</v>
      </c>
      <c r="N17" s="127"/>
      <c r="O17" s="112">
        <v>0</v>
      </c>
      <c r="P17" s="112"/>
      <c r="Q17" s="127">
        <v>94404</v>
      </c>
      <c r="R17" s="127"/>
      <c r="S17" s="112">
        <v>0</v>
      </c>
      <c r="T17" s="132"/>
    </row>
    <row r="18" spans="1:19" ht="17.25" thickBot="1">
      <c r="A18" s="112">
        <v>1298</v>
      </c>
      <c r="B18" s="117" t="s">
        <v>375</v>
      </c>
      <c r="C18" s="133">
        <v>84621</v>
      </c>
      <c r="D18" s="130"/>
      <c r="E18" s="134">
        <f t="shared" si="0"/>
        <v>0.093842674714847</v>
      </c>
      <c r="F18" s="131"/>
      <c r="G18" s="133">
        <v>49816</v>
      </c>
      <c r="I18" s="134">
        <f t="shared" si="1"/>
        <v>0.053439212257781296</v>
      </c>
      <c r="K18" s="115">
        <v>2286</v>
      </c>
      <c r="L18" s="117" t="s">
        <v>376</v>
      </c>
      <c r="M18" s="112">
        <v>0</v>
      </c>
      <c r="N18" s="135"/>
      <c r="O18" s="112">
        <v>0</v>
      </c>
      <c r="P18" s="136"/>
      <c r="Q18" s="115">
        <v>0</v>
      </c>
      <c r="R18" s="135"/>
      <c r="S18" s="121">
        <v>0</v>
      </c>
    </row>
    <row r="19" spans="1:19" ht="17.25" thickBot="1">
      <c r="A19" s="112"/>
      <c r="B19" s="117" t="s">
        <v>326</v>
      </c>
      <c r="C19" s="133">
        <f>SUM(C7:C18)</f>
        <v>17667072</v>
      </c>
      <c r="D19" s="130"/>
      <c r="E19" s="134">
        <f>SUM(E7:E18)</f>
        <v>19.59236230793516</v>
      </c>
      <c r="F19" s="131"/>
      <c r="G19" s="133">
        <f>SUM(G7:G18)</f>
        <v>18847305</v>
      </c>
      <c r="I19" s="134">
        <f>SUM(I7:I18)</f>
        <v>20.21810527505505</v>
      </c>
      <c r="K19" s="115">
        <v>2298</v>
      </c>
      <c r="L19" s="117" t="s">
        <v>377</v>
      </c>
      <c r="M19" s="133">
        <v>860995</v>
      </c>
      <c r="N19" s="135"/>
      <c r="O19" s="134">
        <v>1</v>
      </c>
      <c r="P19" s="136"/>
      <c r="Q19" s="133">
        <v>820558</v>
      </c>
      <c r="R19" s="135"/>
      <c r="S19" s="134">
        <v>1</v>
      </c>
    </row>
    <row r="20" spans="1:19" ht="17.25" thickBot="1">
      <c r="A20" s="115"/>
      <c r="B20" s="108" t="s">
        <v>378</v>
      </c>
      <c r="C20" s="115"/>
      <c r="D20" s="115"/>
      <c r="E20" s="115"/>
      <c r="F20" s="115"/>
      <c r="G20" s="115"/>
      <c r="H20" s="115"/>
      <c r="I20" s="115"/>
      <c r="K20" s="115"/>
      <c r="L20" s="108" t="s">
        <v>379</v>
      </c>
      <c r="M20" s="133">
        <f>SUM(M7:M19)</f>
        <v>37431576</v>
      </c>
      <c r="N20" s="115"/>
      <c r="O20" s="134">
        <f>SUM(O7:O19)</f>
        <v>46</v>
      </c>
      <c r="P20" s="115"/>
      <c r="Q20" s="133">
        <f>SUM(Q7:Q19)</f>
        <v>37196702</v>
      </c>
      <c r="R20" s="115"/>
      <c r="S20" s="134">
        <f>SUM(S7:S19)</f>
        <v>38</v>
      </c>
    </row>
    <row r="21" spans="1:19" ht="16.5">
      <c r="A21" s="115">
        <v>1421</v>
      </c>
      <c r="B21" s="117" t="s">
        <v>380</v>
      </c>
      <c r="C21" s="127">
        <v>971181</v>
      </c>
      <c r="D21" s="129"/>
      <c r="E21" s="112">
        <f>C21/$C$56*100</f>
        <v>1.077016611387715</v>
      </c>
      <c r="F21" s="115"/>
      <c r="G21" s="127">
        <v>567701</v>
      </c>
      <c r="H21" s="112"/>
      <c r="I21" s="128">
        <f>G21/$G$56*100</f>
        <v>0.6089909715343403</v>
      </c>
      <c r="K21" s="115"/>
      <c r="L21" s="108" t="s">
        <v>317</v>
      </c>
      <c r="M21" s="115"/>
      <c r="N21" s="135"/>
      <c r="O21" s="136"/>
      <c r="P21" s="136"/>
      <c r="Q21" s="135"/>
      <c r="R21" s="135"/>
      <c r="S21" s="136"/>
    </row>
    <row r="22" spans="1:19" ht="16.5">
      <c r="A22" s="115">
        <v>1425</v>
      </c>
      <c r="B22" s="117" t="s">
        <v>381</v>
      </c>
      <c r="C22" s="127">
        <v>199600</v>
      </c>
      <c r="D22" s="129"/>
      <c r="E22" s="112">
        <f>C22/$C$56*100</f>
        <v>0.22135164879974784</v>
      </c>
      <c r="F22" s="115"/>
      <c r="G22" s="127">
        <v>0</v>
      </c>
      <c r="H22" s="112"/>
      <c r="I22" s="128">
        <f>G22/$G$56*100</f>
        <v>0</v>
      </c>
      <c r="K22" s="115">
        <v>2410</v>
      </c>
      <c r="L22" s="117" t="s">
        <v>382</v>
      </c>
      <c r="M22" s="127">
        <v>4000000</v>
      </c>
      <c r="N22" s="137"/>
      <c r="O22" s="112">
        <v>5</v>
      </c>
      <c r="P22" s="138"/>
      <c r="Q22" s="127">
        <v>8000000</v>
      </c>
      <c r="S22" s="112">
        <v>9</v>
      </c>
    </row>
    <row r="23" spans="1:19" ht="17.25" thickBot="1">
      <c r="A23" s="115">
        <v>1480</v>
      </c>
      <c r="B23" s="117" t="s">
        <v>383</v>
      </c>
      <c r="C23" s="127">
        <v>1093791</v>
      </c>
      <c r="D23" s="129"/>
      <c r="E23" s="112">
        <f>C23/$C$56*100</f>
        <v>1.2129881828272797</v>
      </c>
      <c r="F23" s="115"/>
      <c r="G23" s="127">
        <v>1098739</v>
      </c>
      <c r="H23" s="112"/>
      <c r="I23" s="128">
        <f>G23/$G$56*100</f>
        <v>1.1786523734724257</v>
      </c>
      <c r="K23" s="115">
        <v>2420</v>
      </c>
      <c r="L23" s="117" t="s">
        <v>384</v>
      </c>
      <c r="M23" s="134">
        <v>0</v>
      </c>
      <c r="N23" s="115"/>
      <c r="O23" s="134">
        <v>0</v>
      </c>
      <c r="P23" s="115"/>
      <c r="Q23" s="133">
        <v>0</v>
      </c>
      <c r="S23" s="134">
        <v>0</v>
      </c>
    </row>
    <row r="24" spans="1:19" ht="17.25" thickBot="1">
      <c r="A24" s="115">
        <v>1490</v>
      </c>
      <c r="B24" s="117" t="s">
        <v>385</v>
      </c>
      <c r="C24" s="133">
        <v>500000</v>
      </c>
      <c r="D24" s="130"/>
      <c r="E24" s="134">
        <f>C24/$C$56*100</f>
        <v>0.5544880981957612</v>
      </c>
      <c r="F24" s="131"/>
      <c r="G24" s="133">
        <v>500000</v>
      </c>
      <c r="H24" s="112"/>
      <c r="I24" s="134">
        <f>G24/$G$56*100</f>
        <v>0.5363659492711307</v>
      </c>
      <c r="K24" s="112"/>
      <c r="L24" s="117" t="s">
        <v>386</v>
      </c>
      <c r="M24" s="133">
        <v>4000000</v>
      </c>
      <c r="N24" s="127"/>
      <c r="O24" s="134">
        <v>5</v>
      </c>
      <c r="P24" s="112"/>
      <c r="Q24" s="133">
        <f>SUM(Q22:Q23)</f>
        <v>8000000</v>
      </c>
      <c r="S24" s="134">
        <v>10</v>
      </c>
    </row>
    <row r="25" spans="1:19" ht="17.25" thickBot="1">
      <c r="A25" s="112"/>
      <c r="B25" s="117" t="s">
        <v>387</v>
      </c>
      <c r="C25" s="133">
        <f>SUM(C21:C24)</f>
        <v>2764572</v>
      </c>
      <c r="D25" s="130"/>
      <c r="E25" s="134">
        <v>2</v>
      </c>
      <c r="F25" s="131"/>
      <c r="G25" s="133">
        <f>SUM(G21:G24)</f>
        <v>2166440</v>
      </c>
      <c r="H25" s="112"/>
      <c r="I25" s="134">
        <f>SUM(I21:I24)</f>
        <v>2.3240092942778965</v>
      </c>
      <c r="K25" s="115"/>
      <c r="L25" s="108" t="s">
        <v>318</v>
      </c>
      <c r="M25" s="115"/>
      <c r="N25" s="127"/>
      <c r="O25" s="115"/>
      <c r="P25" s="112"/>
      <c r="Q25" s="115"/>
      <c r="S25" s="115"/>
    </row>
    <row r="26" spans="1:19" ht="16.5">
      <c r="A26" s="115"/>
      <c r="B26" s="108" t="s">
        <v>388</v>
      </c>
      <c r="C26" s="108"/>
      <c r="D26" s="115"/>
      <c r="E26" s="136"/>
      <c r="F26" s="115"/>
      <c r="G26" s="135"/>
      <c r="H26" s="136"/>
      <c r="I26" s="115"/>
      <c r="K26" s="115">
        <v>2810</v>
      </c>
      <c r="L26" s="117" t="s">
        <v>389</v>
      </c>
      <c r="M26" s="115">
        <v>0</v>
      </c>
      <c r="N26" s="127"/>
      <c r="O26" s="115">
        <v>0</v>
      </c>
      <c r="P26" s="112"/>
      <c r="Q26" s="127">
        <v>3372</v>
      </c>
      <c r="S26" s="115"/>
    </row>
    <row r="27" spans="1:19" ht="16.5">
      <c r="A27" s="115"/>
      <c r="B27" s="117" t="s">
        <v>313</v>
      </c>
      <c r="C27" s="117"/>
      <c r="D27" s="115"/>
      <c r="E27" s="115"/>
      <c r="F27" s="115"/>
      <c r="G27" s="127"/>
      <c r="H27" s="112"/>
      <c r="I27" s="115"/>
      <c r="K27" s="115">
        <v>2820</v>
      </c>
      <c r="L27" s="117" t="s">
        <v>374</v>
      </c>
      <c r="M27" s="127">
        <v>519224</v>
      </c>
      <c r="N27" s="127"/>
      <c r="O27" s="112">
        <v>0</v>
      </c>
      <c r="P27" s="112"/>
      <c r="Q27" s="127">
        <v>496662</v>
      </c>
      <c r="S27" s="112">
        <v>0</v>
      </c>
    </row>
    <row r="28" spans="1:19" ht="16.5">
      <c r="A28" s="115">
        <v>1501</v>
      </c>
      <c r="B28" s="117" t="s">
        <v>390</v>
      </c>
      <c r="C28" s="127">
        <v>6637179</v>
      </c>
      <c r="E28" s="112">
        <f>C28/$C$56*100</f>
        <v>7.360473522189688</v>
      </c>
      <c r="G28" s="127">
        <v>6318118</v>
      </c>
      <c r="H28" s="112"/>
      <c r="I28" s="128">
        <f aca="true" t="shared" si="2" ref="I28:I37">G28/$G$56*100</f>
        <v>6.777646717354036</v>
      </c>
      <c r="K28" s="115">
        <v>2860</v>
      </c>
      <c r="L28" s="117" t="s">
        <v>391</v>
      </c>
      <c r="M28" s="127">
        <v>228158</v>
      </c>
      <c r="N28" s="135"/>
      <c r="O28" s="112">
        <v>0</v>
      </c>
      <c r="P28" s="136"/>
      <c r="Q28" s="127">
        <v>183923</v>
      </c>
      <c r="S28" s="112">
        <v>0</v>
      </c>
    </row>
    <row r="29" spans="1:19" ht="17.25" thickBot="1">
      <c r="A29" s="115">
        <v>1521</v>
      </c>
      <c r="B29" s="117" t="s">
        <v>392</v>
      </c>
      <c r="C29" s="127">
        <v>4136260</v>
      </c>
      <c r="E29" s="112">
        <f aca="true" t="shared" si="3" ref="E29:E37">C29/$C$56*100</f>
        <v>4.5870138820863975</v>
      </c>
      <c r="G29" s="127">
        <v>4071784</v>
      </c>
      <c r="H29" s="112"/>
      <c r="I29" s="128">
        <f t="shared" si="2"/>
        <v>4.367932580774003</v>
      </c>
      <c r="K29" s="115">
        <v>2888</v>
      </c>
      <c r="L29" s="117" t="s">
        <v>393</v>
      </c>
      <c r="M29" s="133">
        <v>753143</v>
      </c>
      <c r="N29" s="135"/>
      <c r="O29" s="134">
        <v>1</v>
      </c>
      <c r="P29" s="136"/>
      <c r="Q29" s="133">
        <v>683321</v>
      </c>
      <c r="S29" s="134">
        <v>1</v>
      </c>
    </row>
    <row r="30" spans="1:19" ht="17.25" thickBot="1">
      <c r="A30" s="115">
        <v>1531</v>
      </c>
      <c r="B30" s="117" t="s">
        <v>394</v>
      </c>
      <c r="C30" s="127">
        <v>68792637</v>
      </c>
      <c r="E30" s="112">
        <f t="shared" si="3"/>
        <v>76.2893969200027</v>
      </c>
      <c r="G30" s="127">
        <v>64985891</v>
      </c>
      <c r="H30" s="136"/>
      <c r="I30" s="128">
        <f t="shared" si="2"/>
        <v>69.71243823089046</v>
      </c>
      <c r="K30" s="112"/>
      <c r="L30" s="117" t="s">
        <v>327</v>
      </c>
      <c r="M30" s="133">
        <f>SUM(M26:M29)</f>
        <v>1500525</v>
      </c>
      <c r="N30" s="135"/>
      <c r="O30" s="134">
        <v>2</v>
      </c>
      <c r="P30" s="136"/>
      <c r="Q30" s="133">
        <f>SUM(Q26:Q29)</f>
        <v>1367278</v>
      </c>
      <c r="S30" s="134">
        <v>1</v>
      </c>
    </row>
    <row r="31" spans="1:19" ht="17.25" thickBot="1">
      <c r="A31" s="115">
        <v>1561</v>
      </c>
      <c r="B31" s="117" t="s">
        <v>395</v>
      </c>
      <c r="C31" s="127">
        <v>138686</v>
      </c>
      <c r="E31" s="112">
        <f t="shared" si="3"/>
        <v>0.15379947277275466</v>
      </c>
      <c r="G31" s="127">
        <v>144329</v>
      </c>
      <c r="H31" s="136"/>
      <c r="I31" s="128">
        <f t="shared" si="2"/>
        <v>0.15482632218470604</v>
      </c>
      <c r="K31" s="115"/>
      <c r="L31" s="108" t="s">
        <v>79</v>
      </c>
      <c r="M31" s="133">
        <f>M30+M24+M20</f>
        <v>42932101</v>
      </c>
      <c r="N31" s="112"/>
      <c r="O31" s="134">
        <v>52</v>
      </c>
      <c r="P31" s="112"/>
      <c r="Q31" s="133">
        <f>Q30+Q24+Q20</f>
        <v>46563980</v>
      </c>
      <c r="S31" s="134">
        <v>48</v>
      </c>
    </row>
    <row r="32" spans="1:19" ht="16.5">
      <c r="A32" s="115">
        <v>1611</v>
      </c>
      <c r="B32" s="117" t="s">
        <v>396</v>
      </c>
      <c r="C32" s="127">
        <v>1285920</v>
      </c>
      <c r="E32" s="112">
        <f t="shared" si="3"/>
        <v>1.4260546704637864</v>
      </c>
      <c r="G32" s="127">
        <v>1285920</v>
      </c>
      <c r="H32" s="115"/>
      <c r="I32" s="128">
        <f t="shared" si="2"/>
        <v>1.379447402973465</v>
      </c>
      <c r="K32" s="112"/>
      <c r="L32" s="120"/>
      <c r="M32" s="112"/>
      <c r="N32" s="112"/>
      <c r="O32" s="112"/>
      <c r="P32" s="112"/>
      <c r="Q32" s="112"/>
      <c r="S32" s="112"/>
    </row>
    <row r="33" spans="1:19" ht="17.25" thickBot="1">
      <c r="A33" s="115">
        <v>1681</v>
      </c>
      <c r="B33" s="117" t="s">
        <v>397</v>
      </c>
      <c r="C33" s="133">
        <v>2849866</v>
      </c>
      <c r="E33" s="134">
        <f t="shared" si="3"/>
        <v>3.1604335569055224</v>
      </c>
      <c r="G33" s="133">
        <v>2448894</v>
      </c>
      <c r="H33" s="112"/>
      <c r="I33" s="128">
        <f t="shared" si="2"/>
        <v>2.627006709948753</v>
      </c>
      <c r="K33" s="115"/>
      <c r="L33" s="108" t="s">
        <v>398</v>
      </c>
      <c r="M33" s="112"/>
      <c r="N33" s="127"/>
      <c r="O33" s="112"/>
      <c r="P33" s="112"/>
      <c r="Q33" s="112"/>
      <c r="S33" s="112"/>
    </row>
    <row r="34" spans="1:19" ht="16.5">
      <c r="A34" s="112"/>
      <c r="B34" s="120"/>
      <c r="C34" s="127">
        <f>SUM(C28:C33)</f>
        <v>83840548</v>
      </c>
      <c r="E34" s="112">
        <f t="shared" si="3"/>
        <v>92.97717202442085</v>
      </c>
      <c r="G34" s="127">
        <f>SUM(G28:G33)</f>
        <v>79254936</v>
      </c>
      <c r="H34" s="112"/>
      <c r="I34" s="112">
        <f>SUM(I28:I33)</f>
        <v>85.01929796412543</v>
      </c>
      <c r="K34" s="115"/>
      <c r="L34" s="117" t="s">
        <v>319</v>
      </c>
      <c r="M34" s="112"/>
      <c r="N34" s="127"/>
      <c r="O34" s="112"/>
      <c r="P34" s="112"/>
      <c r="Q34" s="112"/>
      <c r="S34" s="112"/>
    </row>
    <row r="35" spans="1:19" ht="16.5">
      <c r="A35" s="115" t="s">
        <v>399</v>
      </c>
      <c r="B35" s="117" t="s">
        <v>400</v>
      </c>
      <c r="C35" s="116">
        <v>-47188058</v>
      </c>
      <c r="D35" s="111"/>
      <c r="E35" s="112">
        <f t="shared" si="3"/>
        <v>-52.33043307594255</v>
      </c>
      <c r="F35" s="111"/>
      <c r="G35" s="116">
        <v>-40484338</v>
      </c>
      <c r="H35" s="116"/>
      <c r="I35" s="128">
        <f t="shared" si="2"/>
        <v>-43.42884076396662</v>
      </c>
      <c r="K35" s="410">
        <v>3110</v>
      </c>
      <c r="L35" s="119" t="s">
        <v>401</v>
      </c>
      <c r="M35" s="127">
        <v>34208328</v>
      </c>
      <c r="N35" s="127"/>
      <c r="O35" s="112">
        <v>38</v>
      </c>
      <c r="P35" s="112"/>
      <c r="Q35" s="127">
        <v>34208328</v>
      </c>
      <c r="S35" s="112">
        <v>44</v>
      </c>
    </row>
    <row r="36" spans="1:19" ht="16.5">
      <c r="A36" s="115">
        <v>1599</v>
      </c>
      <c r="B36" s="117" t="s">
        <v>402</v>
      </c>
      <c r="C36" s="116">
        <v>-110481</v>
      </c>
      <c r="D36" s="111"/>
      <c r="E36" s="112">
        <f t="shared" si="3"/>
        <v>-0.12252079915353177</v>
      </c>
      <c r="F36" s="111"/>
      <c r="G36" s="116">
        <v>-84820</v>
      </c>
      <c r="H36" s="116"/>
      <c r="I36" s="128">
        <f t="shared" si="2"/>
        <v>-0.09098911963435462</v>
      </c>
      <c r="K36" s="410"/>
      <c r="L36" s="117" t="s">
        <v>403</v>
      </c>
      <c r="M36" s="112"/>
      <c r="N36" s="127"/>
      <c r="O36" s="112"/>
      <c r="P36" s="112"/>
      <c r="Q36" s="112"/>
      <c r="S36" s="112"/>
    </row>
    <row r="37" spans="1:12" ht="17.25" thickBot="1">
      <c r="A37" s="115">
        <v>1670</v>
      </c>
      <c r="B37" s="117" t="s">
        <v>328</v>
      </c>
      <c r="C37" s="133">
        <v>3404930</v>
      </c>
      <c r="E37" s="134">
        <f t="shared" si="3"/>
        <v>3.775986320379386</v>
      </c>
      <c r="G37" s="133">
        <v>2635072</v>
      </c>
      <c r="H37" s="112"/>
      <c r="I37" s="128">
        <f t="shared" si="2"/>
        <v>2.826725789355554</v>
      </c>
      <c r="K37" s="410"/>
      <c r="L37" s="117" t="s">
        <v>404</v>
      </c>
    </row>
    <row r="38" spans="1:12" ht="17.25" thickBot="1">
      <c r="A38" s="112"/>
      <c r="B38" s="117" t="s">
        <v>329</v>
      </c>
      <c r="C38" s="133">
        <f>SUM(C34:C37)</f>
        <v>39946939</v>
      </c>
      <c r="E38" s="134">
        <f>SUM(E34:E37)</f>
        <v>44.300204469704155</v>
      </c>
      <c r="G38" s="133">
        <f>SUM(G34:G37)</f>
        <v>41320850</v>
      </c>
      <c r="H38" s="112"/>
      <c r="I38" s="134">
        <f>SUM(I34:I37)</f>
        <v>44.32619386988001</v>
      </c>
      <c r="K38" s="410"/>
      <c r="L38" s="117" t="s">
        <v>405</v>
      </c>
    </row>
    <row r="39" spans="1:12" ht="16.5">
      <c r="A39" s="115"/>
      <c r="B39" s="108" t="s">
        <v>314</v>
      </c>
      <c r="C39" s="115"/>
      <c r="E39" s="115"/>
      <c r="G39" s="115"/>
      <c r="H39" s="136"/>
      <c r="I39" s="115"/>
      <c r="K39" s="115"/>
      <c r="L39" s="117" t="s">
        <v>320</v>
      </c>
    </row>
    <row r="40" spans="1:19" ht="16.5">
      <c r="A40" s="115">
        <v>1710</v>
      </c>
      <c r="B40" s="117" t="s">
        <v>406</v>
      </c>
      <c r="C40" s="127">
        <v>2516925</v>
      </c>
      <c r="E40" s="112">
        <f aca="true" t="shared" si="4" ref="E40:E46">C40/$C$56*100</f>
        <v>2.7912099131027324</v>
      </c>
      <c r="G40" s="127">
        <v>2510565</v>
      </c>
      <c r="H40" s="136"/>
      <c r="I40" s="128">
        <f aca="true" t="shared" si="5" ref="I40:I46">G40/$G$56*100</f>
        <v>2.6931631588637526</v>
      </c>
      <c r="K40" s="115">
        <v>3213</v>
      </c>
      <c r="L40" s="117" t="s">
        <v>330</v>
      </c>
      <c r="M40" s="127">
        <v>8775819</v>
      </c>
      <c r="N40" s="112"/>
      <c r="O40" s="112">
        <v>10</v>
      </c>
      <c r="P40" s="112"/>
      <c r="Q40" s="127">
        <v>8775819</v>
      </c>
      <c r="S40" s="112">
        <v>10</v>
      </c>
    </row>
    <row r="41" spans="1:19" ht="16.5">
      <c r="A41" s="115">
        <v>1730</v>
      </c>
      <c r="B41" s="117" t="s">
        <v>332</v>
      </c>
      <c r="C41" s="127">
        <v>4673182</v>
      </c>
      <c r="E41" s="112">
        <f t="shared" si="4"/>
        <v>5.182447599405327</v>
      </c>
      <c r="G41" s="127">
        <v>5420891</v>
      </c>
      <c r="H41" s="115"/>
      <c r="I41" s="128">
        <f t="shared" si="5"/>
        <v>5.815162694220658</v>
      </c>
      <c r="K41" s="115">
        <v>3220</v>
      </c>
      <c r="L41" s="117" t="s">
        <v>331</v>
      </c>
      <c r="M41" s="127">
        <v>3639302</v>
      </c>
      <c r="N41" s="127"/>
      <c r="O41" s="112">
        <v>4</v>
      </c>
      <c r="P41" s="112"/>
      <c r="Q41" s="127">
        <v>3639302</v>
      </c>
      <c r="S41" s="112">
        <v>4</v>
      </c>
    </row>
    <row r="42" spans="1:19" ht="16.5">
      <c r="A42" s="115">
        <v>1750</v>
      </c>
      <c r="B42" s="117" t="s">
        <v>334</v>
      </c>
      <c r="C42" s="127">
        <v>532323</v>
      </c>
      <c r="E42" s="112">
        <f t="shared" si="4"/>
        <v>0.5903335357917243</v>
      </c>
      <c r="G42" s="127">
        <v>624001</v>
      </c>
      <c r="H42" s="112"/>
      <c r="I42" s="128">
        <f t="shared" si="5"/>
        <v>0.6693857774222697</v>
      </c>
      <c r="K42" s="115">
        <v>3260</v>
      </c>
      <c r="L42" s="117" t="s">
        <v>333</v>
      </c>
      <c r="M42" s="127">
        <v>4485</v>
      </c>
      <c r="N42" s="127"/>
      <c r="O42" s="112">
        <v>0</v>
      </c>
      <c r="P42" s="112"/>
      <c r="Q42" s="127">
        <v>4302</v>
      </c>
      <c r="S42" s="112">
        <v>0</v>
      </c>
    </row>
    <row r="43" spans="1:19" ht="16.5">
      <c r="A43" s="115">
        <v>1760</v>
      </c>
      <c r="B43" s="117" t="s">
        <v>407</v>
      </c>
      <c r="C43" s="127">
        <v>15845249</v>
      </c>
      <c r="E43" s="112">
        <f t="shared" si="4"/>
        <v>17.572003966896574</v>
      </c>
      <c r="G43" s="127">
        <v>15551998</v>
      </c>
      <c r="H43" s="112"/>
      <c r="I43" s="128">
        <f t="shared" si="5"/>
        <v>16.683124340665454</v>
      </c>
      <c r="K43" s="115">
        <v>3280</v>
      </c>
      <c r="L43" s="117" t="s">
        <v>335</v>
      </c>
      <c r="M43" s="127">
        <v>12840</v>
      </c>
      <c r="N43" s="127"/>
      <c r="O43" s="112">
        <v>0</v>
      </c>
      <c r="P43" s="112"/>
      <c r="Q43" s="127">
        <v>12840</v>
      </c>
      <c r="S43" s="112">
        <v>0</v>
      </c>
    </row>
    <row r="44" spans="1:19" ht="16.5">
      <c r="A44" s="115">
        <v>1786</v>
      </c>
      <c r="B44" s="117" t="s">
        <v>408</v>
      </c>
      <c r="C44" s="127">
        <v>2033373</v>
      </c>
      <c r="E44" s="112">
        <f t="shared" si="4"/>
        <v>2.2549622553852187</v>
      </c>
      <c r="G44" s="127">
        <v>2208105</v>
      </c>
      <c r="H44" s="112"/>
      <c r="I44" s="128">
        <f t="shared" si="5"/>
        <v>2.3687046688306603</v>
      </c>
      <c r="K44" s="115"/>
      <c r="L44" s="117" t="s">
        <v>321</v>
      </c>
      <c r="M44" s="112"/>
      <c r="N44" s="127"/>
      <c r="O44" s="112"/>
      <c r="P44" s="112"/>
      <c r="Q44" s="112"/>
      <c r="S44" s="112"/>
    </row>
    <row r="45" spans="1:19" ht="16.5">
      <c r="A45" s="115">
        <v>1787</v>
      </c>
      <c r="B45" s="117" t="s">
        <v>409</v>
      </c>
      <c r="C45" s="127">
        <v>1382000</v>
      </c>
      <c r="E45" s="112">
        <f t="shared" si="4"/>
        <v>1.5326051034130839</v>
      </c>
      <c r="G45" s="127">
        <v>1382000</v>
      </c>
      <c r="H45" s="112"/>
      <c r="I45" s="128">
        <f t="shared" si="5"/>
        <v>1.482515483785405</v>
      </c>
      <c r="K45" s="115">
        <v>3310</v>
      </c>
      <c r="L45" s="117" t="s">
        <v>337</v>
      </c>
      <c r="M45" s="127">
        <v>18061894</v>
      </c>
      <c r="N45" s="112"/>
      <c r="O45" s="112">
        <v>20</v>
      </c>
      <c r="P45" s="112"/>
      <c r="Q45" s="127">
        <v>16715018</v>
      </c>
      <c r="S45" s="112">
        <v>19</v>
      </c>
    </row>
    <row r="46" spans="1:19" ht="17.25" thickBot="1">
      <c r="A46" s="115">
        <v>1788</v>
      </c>
      <c r="B46" s="117" t="s">
        <v>410</v>
      </c>
      <c r="C46" s="133">
        <v>26820</v>
      </c>
      <c r="E46" s="134">
        <f t="shared" si="4"/>
        <v>0.02974274158722063</v>
      </c>
      <c r="G46" s="133">
        <v>39273</v>
      </c>
      <c r="H46" s="112"/>
      <c r="I46" s="134">
        <f t="shared" si="5"/>
        <v>0.04212939985145023</v>
      </c>
      <c r="K46" s="115">
        <v>3320</v>
      </c>
      <c r="L46" s="117" t="s">
        <v>338</v>
      </c>
      <c r="M46" s="127">
        <v>0</v>
      </c>
      <c r="N46" s="127"/>
      <c r="O46" s="112">
        <v>0</v>
      </c>
      <c r="P46" s="112"/>
      <c r="Q46" s="127">
        <v>821741</v>
      </c>
      <c r="S46" s="112">
        <v>1</v>
      </c>
    </row>
    <row r="47" spans="1:19" ht="17.25" thickBot="1">
      <c r="A47" s="112"/>
      <c r="B47" s="117" t="s">
        <v>336</v>
      </c>
      <c r="C47" s="133">
        <f>SUM(C40:C46)</f>
        <v>27009872</v>
      </c>
      <c r="E47" s="134">
        <f>SUM(E40:E46)</f>
        <v>29.95330511558188</v>
      </c>
      <c r="G47" s="133">
        <f>SUM(G40:G46)</f>
        <v>27736833</v>
      </c>
      <c r="H47" s="136"/>
      <c r="I47" s="134">
        <f>SUM(I40:I46)</f>
        <v>29.754185523639652</v>
      </c>
      <c r="K47" s="115">
        <v>3350</v>
      </c>
      <c r="L47" s="117" t="s">
        <v>339</v>
      </c>
      <c r="M47" s="127">
        <v>12509239</v>
      </c>
      <c r="N47" s="127"/>
      <c r="O47" s="112">
        <v>10</v>
      </c>
      <c r="P47" s="112"/>
      <c r="Q47" s="127">
        <v>12422830</v>
      </c>
      <c r="S47" s="112">
        <v>10</v>
      </c>
    </row>
    <row r="48" spans="1:19" ht="16.5">
      <c r="A48" s="115"/>
      <c r="B48" s="108" t="s">
        <v>315</v>
      </c>
      <c r="C48" s="115"/>
      <c r="E48" s="115"/>
      <c r="G48" s="115"/>
      <c r="H48" s="136"/>
      <c r="I48" s="115"/>
      <c r="K48" s="115"/>
      <c r="L48" s="117" t="s">
        <v>322</v>
      </c>
      <c r="M48" s="112"/>
      <c r="N48" s="127"/>
      <c r="O48" s="112"/>
      <c r="P48" s="112"/>
      <c r="Q48" s="112"/>
      <c r="S48" s="112"/>
    </row>
    <row r="49" spans="1:19" ht="16.5">
      <c r="A49" s="115">
        <v>1800</v>
      </c>
      <c r="B49" s="117" t="s">
        <v>411</v>
      </c>
      <c r="C49" s="127">
        <v>300756</v>
      </c>
      <c r="E49" s="112">
        <f aca="true" t="shared" si="6" ref="E49:E54">C49/$C$56*100</f>
        <v>0.33353124492192865</v>
      </c>
      <c r="G49" s="127">
        <v>283058</v>
      </c>
      <c r="H49" s="129"/>
      <c r="I49" s="128">
        <f aca="true" t="shared" si="7" ref="I49:I54">G49/$G$56*100</f>
        <v>0.3036453457375754</v>
      </c>
      <c r="K49" s="115">
        <v>3420</v>
      </c>
      <c r="L49" s="117" t="s">
        <v>340</v>
      </c>
      <c r="M49" s="127">
        <v>4327</v>
      </c>
      <c r="N49" s="112"/>
      <c r="O49" s="112">
        <v>0</v>
      </c>
      <c r="P49" s="112"/>
      <c r="Q49" s="116">
        <v>16951</v>
      </c>
      <c r="S49" s="112">
        <v>0</v>
      </c>
    </row>
    <row r="50" spans="1:19" ht="16.5">
      <c r="A50" s="115">
        <v>1810</v>
      </c>
      <c r="B50" s="117" t="s">
        <v>412</v>
      </c>
      <c r="C50" s="127">
        <v>99717</v>
      </c>
      <c r="E50" s="112">
        <f t="shared" si="6"/>
        <v>0.11058377937557343</v>
      </c>
      <c r="G50" s="127">
        <v>153280</v>
      </c>
      <c r="H50" s="129"/>
      <c r="I50" s="128">
        <f t="shared" si="7"/>
        <v>0.16442834540855783</v>
      </c>
      <c r="K50" s="115">
        <v>3430</v>
      </c>
      <c r="L50" s="117" t="s">
        <v>341</v>
      </c>
      <c r="M50" s="116">
        <v>-16775</v>
      </c>
      <c r="N50" s="116"/>
      <c r="O50" s="116">
        <v>0</v>
      </c>
      <c r="P50" s="116"/>
      <c r="Q50" s="116">
        <v>-10695</v>
      </c>
      <c r="S50" s="112">
        <v>0</v>
      </c>
    </row>
    <row r="51" spans="1:19" ht="16.5">
      <c r="A51" s="115">
        <v>1820</v>
      </c>
      <c r="B51" s="117" t="s">
        <v>413</v>
      </c>
      <c r="C51" s="127">
        <v>546969</v>
      </c>
      <c r="E51" s="112">
        <f t="shared" si="6"/>
        <v>0.6065756011640746</v>
      </c>
      <c r="G51" s="127">
        <v>569505</v>
      </c>
      <c r="H51" s="129"/>
      <c r="I51" s="128">
        <f t="shared" si="7"/>
        <v>0.6109261798793106</v>
      </c>
      <c r="K51" s="115">
        <v>3450</v>
      </c>
      <c r="L51" s="117" t="s">
        <v>342</v>
      </c>
      <c r="M51" s="127">
        <v>98047</v>
      </c>
      <c r="N51" s="127"/>
      <c r="O51" s="112">
        <v>0</v>
      </c>
      <c r="P51" s="112"/>
      <c r="Q51" s="127">
        <v>114566</v>
      </c>
      <c r="S51" s="112">
        <v>0</v>
      </c>
    </row>
    <row r="52" spans="1:19" ht="17.25" thickBot="1">
      <c r="A52" s="115">
        <v>1830</v>
      </c>
      <c r="B52" s="117" t="s">
        <v>414</v>
      </c>
      <c r="C52" s="127">
        <v>648743</v>
      </c>
      <c r="E52" s="112">
        <f t="shared" si="6"/>
        <v>0.7194405445756255</v>
      </c>
      <c r="G52" s="127">
        <v>658367</v>
      </c>
      <c r="H52" s="129"/>
      <c r="I52" s="128">
        <f t="shared" si="7"/>
        <v>0.706251281847573</v>
      </c>
      <c r="K52" s="115">
        <v>3480</v>
      </c>
      <c r="L52" s="117" t="s">
        <v>343</v>
      </c>
      <c r="M52" s="118">
        <v>-31077183</v>
      </c>
      <c r="N52" s="116"/>
      <c r="O52" s="118">
        <v>-35</v>
      </c>
      <c r="P52" s="116"/>
      <c r="Q52" s="118">
        <v>-31077183</v>
      </c>
      <c r="S52" s="118">
        <v>-36</v>
      </c>
    </row>
    <row r="53" spans="1:19" ht="16.5">
      <c r="A53" s="115">
        <v>1860</v>
      </c>
      <c r="B53" s="117" t="s">
        <v>415</v>
      </c>
      <c r="C53" s="127">
        <v>562223</v>
      </c>
      <c r="E53" s="112">
        <f t="shared" si="6"/>
        <v>0.6234919240638308</v>
      </c>
      <c r="G53" s="127">
        <v>812603</v>
      </c>
      <c r="H53" s="130"/>
      <c r="I53" s="128">
        <f t="shared" si="7"/>
        <v>0.8717051589511372</v>
      </c>
      <c r="K53" s="112"/>
      <c r="L53" s="120"/>
      <c r="M53" s="127">
        <f>SUM(M35:M52)</f>
        <v>46220323</v>
      </c>
      <c r="N53" s="135"/>
      <c r="O53" s="112">
        <v>47</v>
      </c>
      <c r="P53" s="136"/>
      <c r="Q53" s="127">
        <f>SUM(Q35:Q52)</f>
        <v>45643819</v>
      </c>
      <c r="S53" s="112">
        <v>52</v>
      </c>
    </row>
    <row r="54" spans="1:19" ht="17.25" thickBot="1">
      <c r="A54" s="115">
        <v>1880</v>
      </c>
      <c r="B54" s="117" t="s">
        <v>416</v>
      </c>
      <c r="C54" s="133">
        <v>626398</v>
      </c>
      <c r="E54" s="134">
        <f t="shared" si="6"/>
        <v>0.6946604714672568</v>
      </c>
      <c r="G54" s="133">
        <v>671696</v>
      </c>
      <c r="H54" s="130"/>
      <c r="I54" s="134">
        <f t="shared" si="7"/>
        <v>0.7205497253232428</v>
      </c>
      <c r="K54" s="115">
        <v>3610</v>
      </c>
      <c r="L54" s="117" t="s">
        <v>417</v>
      </c>
      <c r="M54" s="133">
        <v>1020837</v>
      </c>
      <c r="N54" s="127"/>
      <c r="O54" s="134">
        <v>1</v>
      </c>
      <c r="P54" s="112"/>
      <c r="Q54" s="133">
        <v>1012138</v>
      </c>
      <c r="S54" s="134">
        <v>0</v>
      </c>
    </row>
    <row r="55" spans="1:19" ht="17.25" thickBot="1">
      <c r="A55" s="112"/>
      <c r="B55" s="117" t="s">
        <v>344</v>
      </c>
      <c r="C55" s="133">
        <f>SUM(C49:C54)</f>
        <v>2784806</v>
      </c>
      <c r="E55" s="134">
        <f>SUM(E49:E54)</f>
        <v>3.0882835655682896</v>
      </c>
      <c r="G55" s="133">
        <f>SUM(G49:G54)</f>
        <v>3148509</v>
      </c>
      <c r="I55" s="134">
        <f>SUM(I49:I54)</f>
        <v>3.377506037147397</v>
      </c>
      <c r="K55" s="115"/>
      <c r="L55" s="108" t="s">
        <v>345</v>
      </c>
      <c r="M55" s="141">
        <f>SUM(M53:M54)</f>
        <v>47241160</v>
      </c>
      <c r="N55" s="135"/>
      <c r="O55" s="142">
        <v>48</v>
      </c>
      <c r="P55" s="136"/>
      <c r="Q55" s="141">
        <f>SUM(Q53:Q54)</f>
        <v>46655957</v>
      </c>
      <c r="S55" s="142">
        <v>52</v>
      </c>
    </row>
    <row r="56" spans="1:19" ht="17.25" thickBot="1">
      <c r="A56" s="115"/>
      <c r="B56" s="108" t="s">
        <v>346</v>
      </c>
      <c r="C56" s="143">
        <f>C19+C25+C38+C47+C55</f>
        <v>90173261</v>
      </c>
      <c r="E56" s="144">
        <v>100</v>
      </c>
      <c r="G56" s="145">
        <f>G19+G25+G38+G47+G55</f>
        <v>93219937</v>
      </c>
      <c r="I56" s="144">
        <v>100</v>
      </c>
      <c r="K56" s="112"/>
      <c r="L56" s="108" t="s">
        <v>418</v>
      </c>
      <c r="M56" s="120"/>
      <c r="N56" s="127"/>
      <c r="O56" s="146"/>
      <c r="P56" s="112"/>
      <c r="Q56" s="146"/>
      <c r="S56" s="146"/>
    </row>
    <row r="57" spans="11:19" ht="18" thickBot="1" thickTop="1">
      <c r="K57" s="115"/>
      <c r="L57" s="108" t="s">
        <v>131</v>
      </c>
      <c r="M57" s="143">
        <f>M55+M31</f>
        <v>90173261</v>
      </c>
      <c r="N57" s="120"/>
      <c r="O57" s="147">
        <v>100</v>
      </c>
      <c r="P57" s="120"/>
      <c r="Q57" s="148">
        <f>Q55+Q31</f>
        <v>93219937</v>
      </c>
      <c r="S57" s="147">
        <v>100</v>
      </c>
    </row>
    <row r="58" spans="11:19" ht="17.25" thickTop="1">
      <c r="K58" s="112"/>
      <c r="L58" s="108"/>
      <c r="M58" s="149"/>
      <c r="N58" s="149"/>
      <c r="O58" s="149"/>
      <c r="P58" s="149"/>
      <c r="Q58" s="149"/>
      <c r="S58" s="149"/>
    </row>
  </sheetData>
  <sheetProtection/>
  <mergeCells count="5">
    <mergeCell ref="C4:E4"/>
    <mergeCell ref="G4:I4"/>
    <mergeCell ref="M4:O4"/>
    <mergeCell ref="Q4:S4"/>
    <mergeCell ref="K35:K3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Q86"/>
  <sheetViews>
    <sheetView zoomScalePageLayoutView="0" workbookViewId="0" topLeftCell="A1">
      <selection activeCell="A13" sqref="A13"/>
    </sheetView>
  </sheetViews>
  <sheetFormatPr defaultColWidth="48.75390625" defaultRowHeight="15.75" outlineLevelRow="1" outlineLevelCol="1"/>
  <cols>
    <col min="1" max="1" width="47.125" style="105" bestFit="1" customWidth="1"/>
    <col min="2" max="2" width="2.50390625" style="105" customWidth="1"/>
    <col min="3" max="4" width="14.00390625" style="69" hidden="1" customWidth="1" outlineLevel="1"/>
    <col min="5" max="5" width="16.375" style="69" customWidth="1" collapsed="1"/>
    <col min="6" max="6" width="14.75390625" style="69" hidden="1" customWidth="1" outlineLevel="1"/>
    <col min="7" max="8" width="14.00390625" style="81" hidden="1" customWidth="1" outlineLevel="1"/>
    <col min="9" max="9" width="16.375" style="81" customWidth="1" collapsed="1"/>
    <col min="10" max="10" width="14.00390625" style="81" hidden="1" customWidth="1" outlineLevel="1"/>
    <col min="11" max="12" width="12.75390625" style="104" hidden="1" customWidth="1" outlineLevel="1"/>
    <col min="13" max="13" width="15.125" style="104" hidden="1" customWidth="1" outlineLevel="1"/>
    <col min="14" max="14" width="12.75390625" style="104" hidden="1" customWidth="1" outlineLevel="1"/>
    <col min="15" max="15" width="10.625" style="105" hidden="1" customWidth="1" outlineLevel="1"/>
    <col min="16" max="17" width="12.75390625" style="104" hidden="1" customWidth="1" outlineLevel="1"/>
    <col min="18" max="18" width="13.75390625" style="105" hidden="1" customWidth="1" outlineLevel="1"/>
    <col min="19" max="19" width="12.25390625" style="105" hidden="1" customWidth="1" outlineLevel="1"/>
    <col min="20" max="20" width="24.75390625" style="105" customWidth="1" collapsed="1"/>
    <col min="21" max="16384" width="48.75390625" style="105" customWidth="1"/>
  </cols>
  <sheetData>
    <row r="1" spans="1:17" s="4" customFormat="1" ht="16.5">
      <c r="A1" s="411"/>
      <c r="B1" s="52"/>
      <c r="C1" s="70" t="s">
        <v>307</v>
      </c>
      <c r="D1" s="70" t="s">
        <v>308</v>
      </c>
      <c r="E1" s="70" t="s">
        <v>437</v>
      </c>
      <c r="F1" s="70" t="s">
        <v>310</v>
      </c>
      <c r="G1" s="82" t="s">
        <v>297</v>
      </c>
      <c r="H1" s="82" t="s">
        <v>290</v>
      </c>
      <c r="I1" s="82" t="s">
        <v>290</v>
      </c>
      <c r="J1" s="82" t="s">
        <v>273</v>
      </c>
      <c r="K1" s="56" t="s">
        <v>265</v>
      </c>
      <c r="L1" s="56" t="s">
        <v>267</v>
      </c>
      <c r="M1" s="56" t="s">
        <v>269</v>
      </c>
      <c r="N1" s="56" t="s">
        <v>271</v>
      </c>
      <c r="P1" s="56" t="s">
        <v>300</v>
      </c>
      <c r="Q1" s="56" t="s">
        <v>301</v>
      </c>
    </row>
    <row r="2" spans="1:17" ht="17.25" customHeight="1" hidden="1" outlineLevel="1" thickBot="1">
      <c r="A2" s="411"/>
      <c r="B2" s="49"/>
      <c r="C2" s="71"/>
      <c r="D2" s="71"/>
      <c r="E2" s="71"/>
      <c r="F2" s="71"/>
      <c r="G2" s="83"/>
      <c r="H2" s="83"/>
      <c r="I2" s="83"/>
      <c r="J2" s="83"/>
      <c r="K2" s="57"/>
      <c r="L2" s="57"/>
      <c r="M2" s="57"/>
      <c r="N2" s="57"/>
      <c r="P2" s="57"/>
      <c r="Q2" s="57"/>
    </row>
    <row r="3" spans="1:17" ht="16.5" collapsed="1">
      <c r="A3" s="23" t="s">
        <v>142</v>
      </c>
      <c r="B3" s="23"/>
      <c r="C3" s="43"/>
      <c r="D3" s="43"/>
      <c r="E3" s="43"/>
      <c r="F3" s="43"/>
      <c r="G3" s="44"/>
      <c r="H3" s="44"/>
      <c r="I3" s="44"/>
      <c r="J3" s="44"/>
      <c r="K3" s="58"/>
      <c r="L3" s="58"/>
      <c r="M3" s="58"/>
      <c r="N3" s="58"/>
      <c r="P3" s="58"/>
      <c r="Q3" s="58"/>
    </row>
    <row r="4" spans="1:17" ht="16.5">
      <c r="A4" s="23" t="s">
        <v>143</v>
      </c>
      <c r="B4" s="23"/>
      <c r="C4" s="43"/>
      <c r="D4" s="43"/>
      <c r="E4" s="43">
        <v>11343216</v>
      </c>
      <c r="F4" s="43">
        <v>3444402</v>
      </c>
      <c r="G4" s="44">
        <v>13626180</v>
      </c>
      <c r="H4" s="44">
        <v>10221323</v>
      </c>
      <c r="I4" s="44">
        <v>10221323</v>
      </c>
      <c r="J4" s="44">
        <v>3292171</v>
      </c>
      <c r="K4" s="58">
        <v>13817778</v>
      </c>
      <c r="L4" s="58">
        <v>10634839</v>
      </c>
      <c r="M4" s="58">
        <v>6995717</v>
      </c>
      <c r="N4" s="58">
        <v>3619219</v>
      </c>
      <c r="P4" s="58">
        <f aca="true" t="shared" si="0" ref="P4:P38">G4-H4</f>
        <v>3404857</v>
      </c>
      <c r="Q4" s="58">
        <f aca="true" t="shared" si="1" ref="Q4:Q38">K4-L4</f>
        <v>3182939</v>
      </c>
    </row>
    <row r="5" spans="1:17" ht="16.5">
      <c r="A5" s="23" t="s">
        <v>144</v>
      </c>
      <c r="B5" s="23"/>
      <c r="C5" s="43"/>
      <c r="D5" s="43"/>
      <c r="E5" s="43"/>
      <c r="F5" s="43"/>
      <c r="G5" s="44"/>
      <c r="H5" s="44"/>
      <c r="I5" s="44"/>
      <c r="J5" s="44"/>
      <c r="K5" s="58"/>
      <c r="L5" s="58"/>
      <c r="M5" s="58">
        <v>0</v>
      </c>
      <c r="N5" s="58">
        <v>0</v>
      </c>
      <c r="P5" s="58">
        <f t="shared" si="0"/>
        <v>0</v>
      </c>
      <c r="Q5" s="58">
        <f t="shared" si="1"/>
        <v>0</v>
      </c>
    </row>
    <row r="6" spans="1:17" ht="16.5">
      <c r="A6" s="23" t="s">
        <v>347</v>
      </c>
      <c r="B6" s="23"/>
      <c r="C6" s="43"/>
      <c r="D6" s="43"/>
      <c r="E6" s="43">
        <v>5982930</v>
      </c>
      <c r="F6" s="43">
        <v>2052117</v>
      </c>
      <c r="G6" s="44">
        <v>8209121</v>
      </c>
      <c r="H6" s="44">
        <v>6122713</v>
      </c>
      <c r="I6" s="44">
        <v>5874661</v>
      </c>
      <c r="J6" s="44">
        <v>2016252</v>
      </c>
      <c r="K6" s="58">
        <v>8062576</v>
      </c>
      <c r="L6" s="58">
        <v>6061255</v>
      </c>
      <c r="M6" s="58">
        <v>4021151</v>
      </c>
      <c r="N6" s="58">
        <v>2006526</v>
      </c>
      <c r="P6" s="58">
        <f t="shared" si="0"/>
        <v>2086408</v>
      </c>
      <c r="Q6" s="58">
        <f t="shared" si="1"/>
        <v>2001321</v>
      </c>
    </row>
    <row r="7" spans="1:17" ht="16.5">
      <c r="A7" s="23" t="s">
        <v>348</v>
      </c>
      <c r="B7" s="23"/>
      <c r="C7" s="43"/>
      <c r="D7" s="43"/>
      <c r="E7" s="43">
        <v>1270414</v>
      </c>
      <c r="F7" s="43">
        <v>352916</v>
      </c>
      <c r="G7" s="44">
        <v>1287706</v>
      </c>
      <c r="H7" s="44">
        <v>962696</v>
      </c>
      <c r="I7" s="44">
        <v>1210748</v>
      </c>
      <c r="J7" s="44">
        <v>291152</v>
      </c>
      <c r="K7" s="58">
        <v>1094436</v>
      </c>
      <c r="L7" s="58">
        <v>821854</v>
      </c>
      <c r="M7" s="58">
        <v>548157</v>
      </c>
      <c r="N7" s="58">
        <v>275024</v>
      </c>
      <c r="P7" s="58">
        <f>G7-H7</f>
        <v>325010</v>
      </c>
      <c r="Q7" s="58">
        <f>K7-L7</f>
        <v>272582</v>
      </c>
    </row>
    <row r="8" spans="1:17" ht="16.5">
      <c r="A8" s="23" t="s">
        <v>146</v>
      </c>
      <c r="B8" s="23"/>
      <c r="C8" s="43"/>
      <c r="D8" s="43"/>
      <c r="E8" s="43">
        <v>382858</v>
      </c>
      <c r="F8" s="43">
        <v>106851</v>
      </c>
      <c r="G8" s="44">
        <v>439978</v>
      </c>
      <c r="H8" s="44">
        <v>346865</v>
      </c>
      <c r="I8" s="44">
        <v>346865</v>
      </c>
      <c r="J8" s="44">
        <v>59918</v>
      </c>
      <c r="K8" s="58">
        <v>1417661</v>
      </c>
      <c r="L8" s="58">
        <v>1306004</v>
      </c>
      <c r="M8" s="58">
        <v>1084275</v>
      </c>
      <c r="N8" s="58">
        <v>296565</v>
      </c>
      <c r="P8" s="58">
        <f t="shared" si="0"/>
        <v>93113</v>
      </c>
      <c r="Q8" s="58">
        <f t="shared" si="1"/>
        <v>111657</v>
      </c>
    </row>
    <row r="9" spans="1:17" ht="16.5">
      <c r="A9" s="23" t="s">
        <v>148</v>
      </c>
      <c r="B9" s="23"/>
      <c r="C9" s="43"/>
      <c r="D9" s="43"/>
      <c r="E9" s="43">
        <v>195659</v>
      </c>
      <c r="F9" s="43">
        <v>64076</v>
      </c>
      <c r="G9" s="44">
        <v>436627</v>
      </c>
      <c r="H9" s="44">
        <v>357765</v>
      </c>
      <c r="I9" s="44">
        <v>357765</v>
      </c>
      <c r="J9" s="44">
        <v>90750</v>
      </c>
      <c r="K9" s="58">
        <v>542908</v>
      </c>
      <c r="L9" s="58">
        <v>486324</v>
      </c>
      <c r="M9" s="58">
        <v>372847</v>
      </c>
      <c r="N9" s="58">
        <v>84541</v>
      </c>
      <c r="P9" s="58">
        <f t="shared" si="0"/>
        <v>78862</v>
      </c>
      <c r="Q9" s="58">
        <f t="shared" si="1"/>
        <v>56584</v>
      </c>
    </row>
    <row r="10" spans="1:17" ht="16.5">
      <c r="A10" s="23" t="s">
        <v>349</v>
      </c>
      <c r="B10" s="23"/>
      <c r="C10" s="43"/>
      <c r="D10" s="43"/>
      <c r="E10" s="43">
        <v>178570</v>
      </c>
      <c r="F10" s="43">
        <v>13335</v>
      </c>
      <c r="G10" s="44">
        <v>141254</v>
      </c>
      <c r="H10" s="44">
        <v>58339</v>
      </c>
      <c r="I10" s="44">
        <v>58129</v>
      </c>
      <c r="J10" s="44">
        <v>51711</v>
      </c>
      <c r="K10" s="58">
        <v>456476</v>
      </c>
      <c r="L10" s="58">
        <v>346545</v>
      </c>
      <c r="M10" s="58">
        <v>224977</v>
      </c>
      <c r="N10" s="58">
        <v>108668</v>
      </c>
      <c r="P10" s="58">
        <f t="shared" si="0"/>
        <v>82915</v>
      </c>
      <c r="Q10" s="58">
        <f t="shared" si="1"/>
        <v>109931</v>
      </c>
    </row>
    <row r="11" spans="1:17" ht="16.5">
      <c r="A11" s="23" t="s">
        <v>150</v>
      </c>
      <c r="B11" s="23"/>
      <c r="C11" s="43"/>
      <c r="D11" s="43"/>
      <c r="E11" s="43">
        <v>0</v>
      </c>
      <c r="F11" s="43"/>
      <c r="G11" s="44"/>
      <c r="H11" s="44"/>
      <c r="I11" s="44">
        <v>-359</v>
      </c>
      <c r="J11" s="44">
        <v>0</v>
      </c>
      <c r="K11" s="58"/>
      <c r="L11" s="58">
        <v>0</v>
      </c>
      <c r="M11" s="58">
        <v>0</v>
      </c>
      <c r="N11" s="58">
        <v>0</v>
      </c>
      <c r="P11" s="58">
        <f t="shared" si="0"/>
        <v>0</v>
      </c>
      <c r="Q11" s="58">
        <f t="shared" si="1"/>
        <v>0</v>
      </c>
    </row>
    <row r="12" spans="1:17" ht="16.5">
      <c r="A12" s="23" t="s">
        <v>185</v>
      </c>
      <c r="B12" s="23"/>
      <c r="C12" s="43"/>
      <c r="D12" s="43"/>
      <c r="E12" s="43">
        <v>0</v>
      </c>
      <c r="F12" s="43"/>
      <c r="G12" s="44"/>
      <c r="H12" s="44"/>
      <c r="I12" s="44"/>
      <c r="J12" s="44">
        <v>0</v>
      </c>
      <c r="K12" s="58"/>
      <c r="L12" s="58">
        <v>0</v>
      </c>
      <c r="M12" s="58">
        <v>0</v>
      </c>
      <c r="N12" s="58">
        <v>0</v>
      </c>
      <c r="P12" s="58">
        <f t="shared" si="0"/>
        <v>0</v>
      </c>
      <c r="Q12" s="58">
        <f t="shared" si="1"/>
        <v>0</v>
      </c>
    </row>
    <row r="13" spans="1:17" ht="16.5">
      <c r="A13" s="23" t="s">
        <v>218</v>
      </c>
      <c r="B13" s="23"/>
      <c r="C13" s="43"/>
      <c r="D13" s="43"/>
      <c r="E13" s="43">
        <v>13496</v>
      </c>
      <c r="F13" s="43">
        <v>6257</v>
      </c>
      <c r="G13" s="44">
        <v>24790</v>
      </c>
      <c r="H13" s="44">
        <v>19901</v>
      </c>
      <c r="I13" s="44">
        <v>19901</v>
      </c>
      <c r="J13" s="44">
        <v>6816</v>
      </c>
      <c r="K13" s="58">
        <v>25768</v>
      </c>
      <c r="L13" s="58">
        <v>19612</v>
      </c>
      <c r="M13" s="58">
        <v>13860</v>
      </c>
      <c r="N13" s="58">
        <v>6609</v>
      </c>
      <c r="P13" s="58">
        <f t="shared" si="0"/>
        <v>4889</v>
      </c>
      <c r="Q13" s="58">
        <f t="shared" si="1"/>
        <v>6156</v>
      </c>
    </row>
    <row r="14" spans="1:17" ht="16.5">
      <c r="A14" s="23" t="s">
        <v>151</v>
      </c>
      <c r="B14" s="23"/>
      <c r="C14" s="43"/>
      <c r="D14" s="43"/>
      <c r="E14" s="43">
        <v>1948</v>
      </c>
      <c r="F14" s="43"/>
      <c r="G14" s="44">
        <v>1209970</v>
      </c>
      <c r="H14" s="44">
        <v>1209970</v>
      </c>
      <c r="I14" s="44">
        <v>1209970</v>
      </c>
      <c r="J14" s="44">
        <v>0</v>
      </c>
      <c r="K14" s="58">
        <v>3229</v>
      </c>
      <c r="L14" s="58">
        <v>3229</v>
      </c>
      <c r="M14" s="58">
        <v>3229</v>
      </c>
      <c r="N14" s="58">
        <v>0</v>
      </c>
      <c r="P14" s="58">
        <f t="shared" si="0"/>
        <v>0</v>
      </c>
      <c r="Q14" s="58">
        <f t="shared" si="1"/>
        <v>0</v>
      </c>
    </row>
    <row r="15" spans="1:17" ht="16.5">
      <c r="A15" s="23" t="s">
        <v>420</v>
      </c>
      <c r="B15" s="23"/>
      <c r="C15" s="43"/>
      <c r="D15" s="43"/>
      <c r="E15" s="43">
        <v>49282</v>
      </c>
      <c r="F15" s="43">
        <v>19692</v>
      </c>
      <c r="G15" s="44">
        <v>44292</v>
      </c>
      <c r="H15" s="44">
        <v>29605</v>
      </c>
      <c r="I15" s="44">
        <v>29605</v>
      </c>
      <c r="J15" s="44">
        <v>9211</v>
      </c>
      <c r="K15" s="58">
        <v>24857</v>
      </c>
      <c r="L15" s="58">
        <v>9298</v>
      </c>
      <c r="M15" s="58">
        <v>2843</v>
      </c>
      <c r="N15" s="58">
        <v>1965</v>
      </c>
      <c r="P15" s="58">
        <f t="shared" si="0"/>
        <v>14687</v>
      </c>
      <c r="Q15" s="58">
        <f t="shared" si="1"/>
        <v>15559</v>
      </c>
    </row>
    <row r="16" spans="1:17" ht="16.5">
      <c r="A16" s="23" t="s">
        <v>419</v>
      </c>
      <c r="B16" s="23"/>
      <c r="C16" s="43"/>
      <c r="D16" s="43"/>
      <c r="E16" s="43">
        <v>6837</v>
      </c>
      <c r="F16" s="43">
        <v>2173</v>
      </c>
      <c r="G16" s="44">
        <v>-6616</v>
      </c>
      <c r="H16" s="44">
        <v>6276</v>
      </c>
      <c r="I16" s="44">
        <v>6276</v>
      </c>
      <c r="J16" s="44">
        <v>2169</v>
      </c>
      <c r="K16" s="58">
        <v>4696</v>
      </c>
      <c r="L16" s="58">
        <v>2872</v>
      </c>
      <c r="M16" s="58">
        <v>971</v>
      </c>
      <c r="N16" s="58">
        <v>-954</v>
      </c>
      <c r="P16" s="58">
        <f t="shared" si="0"/>
        <v>-12892</v>
      </c>
      <c r="Q16" s="58">
        <f t="shared" si="1"/>
        <v>1824</v>
      </c>
    </row>
    <row r="17" spans="1:17" ht="16.5">
      <c r="A17" s="23" t="s">
        <v>204</v>
      </c>
      <c r="B17" s="23"/>
      <c r="C17" s="43"/>
      <c r="D17" s="43"/>
      <c r="E17" s="43">
        <v>0</v>
      </c>
      <c r="F17" s="43"/>
      <c r="G17" s="44">
        <v>-512</v>
      </c>
      <c r="H17" s="44">
        <v>-219</v>
      </c>
      <c r="I17" s="44"/>
      <c r="J17" s="44">
        <v>0</v>
      </c>
      <c r="K17" s="58">
        <v>-51499</v>
      </c>
      <c r="L17" s="58">
        <v>-51499</v>
      </c>
      <c r="M17" s="58">
        <v>0</v>
      </c>
      <c r="N17" s="58">
        <v>0</v>
      </c>
      <c r="P17" s="58">
        <f t="shared" si="0"/>
        <v>-293</v>
      </c>
      <c r="Q17" s="58">
        <f t="shared" si="1"/>
        <v>0</v>
      </c>
    </row>
    <row r="18" spans="1:17" ht="16.5">
      <c r="A18" s="23" t="s">
        <v>152</v>
      </c>
      <c r="B18" s="23"/>
      <c r="C18" s="43"/>
      <c r="D18" s="43"/>
      <c r="E18" s="43">
        <v>0</v>
      </c>
      <c r="F18" s="43"/>
      <c r="G18" s="44"/>
      <c r="H18" s="44"/>
      <c r="I18" s="44"/>
      <c r="J18" s="44">
        <v>0</v>
      </c>
      <c r="K18" s="58"/>
      <c r="L18" s="58">
        <v>0</v>
      </c>
      <c r="M18" s="58">
        <v>0</v>
      </c>
      <c r="N18" s="58">
        <v>0</v>
      </c>
      <c r="P18" s="58">
        <f t="shared" si="0"/>
        <v>0</v>
      </c>
      <c r="Q18" s="58">
        <f t="shared" si="1"/>
        <v>0</v>
      </c>
    </row>
    <row r="19" spans="1:17" ht="16.5">
      <c r="A19" s="23" t="s">
        <v>223</v>
      </c>
      <c r="B19" s="23"/>
      <c r="C19" s="43"/>
      <c r="D19" s="43"/>
      <c r="E19" s="43">
        <v>0</v>
      </c>
      <c r="F19" s="43"/>
      <c r="G19" s="44"/>
      <c r="H19" s="44"/>
      <c r="I19" s="44"/>
      <c r="J19" s="44">
        <v>0</v>
      </c>
      <c r="K19" s="58"/>
      <c r="L19" s="58">
        <v>0</v>
      </c>
      <c r="M19" s="58">
        <v>0</v>
      </c>
      <c r="N19" s="58">
        <v>0</v>
      </c>
      <c r="P19" s="58">
        <f t="shared" si="0"/>
        <v>0</v>
      </c>
      <c r="Q19" s="58">
        <f t="shared" si="1"/>
        <v>0</v>
      </c>
    </row>
    <row r="20" spans="1:17" ht="16.5">
      <c r="A20" s="23" t="s">
        <v>421</v>
      </c>
      <c r="B20" s="23"/>
      <c r="C20" s="43"/>
      <c r="D20" s="43"/>
      <c r="E20" s="43">
        <v>-8536</v>
      </c>
      <c r="F20" s="43">
        <v>940</v>
      </c>
      <c r="G20" s="44">
        <v>6754</v>
      </c>
      <c r="H20" s="44">
        <v>2926</v>
      </c>
      <c r="I20" s="44">
        <v>3066</v>
      </c>
      <c r="J20" s="44">
        <v>0</v>
      </c>
      <c r="K20" s="58">
        <v>4833</v>
      </c>
      <c r="L20" s="58">
        <v>4503</v>
      </c>
      <c r="M20" s="58">
        <v>3249</v>
      </c>
      <c r="N20" s="58">
        <v>3249</v>
      </c>
      <c r="P20" s="58">
        <f t="shared" si="0"/>
        <v>3828</v>
      </c>
      <c r="Q20" s="58">
        <f t="shared" si="1"/>
        <v>330</v>
      </c>
    </row>
    <row r="21" spans="1:17" ht="16.5">
      <c r="A21" s="23" t="s">
        <v>153</v>
      </c>
      <c r="B21" s="23"/>
      <c r="C21" s="43"/>
      <c r="D21" s="43"/>
      <c r="E21" s="43">
        <v>0</v>
      </c>
      <c r="F21" s="43"/>
      <c r="G21" s="44"/>
      <c r="H21" s="44"/>
      <c r="I21" s="44"/>
      <c r="J21" s="44">
        <v>0</v>
      </c>
      <c r="K21" s="58"/>
      <c r="L21" s="58">
        <v>0</v>
      </c>
      <c r="M21" s="58">
        <v>0</v>
      </c>
      <c r="N21" s="58">
        <v>0</v>
      </c>
      <c r="P21" s="58">
        <f t="shared" si="0"/>
        <v>0</v>
      </c>
      <c r="Q21" s="58">
        <f t="shared" si="1"/>
        <v>0</v>
      </c>
    </row>
    <row r="22" spans="1:17" ht="16.5">
      <c r="A22" s="23" t="s">
        <v>214</v>
      </c>
      <c r="B22" s="23"/>
      <c r="C22" s="43"/>
      <c r="D22" s="43"/>
      <c r="E22" s="43">
        <v>60185</v>
      </c>
      <c r="F22" s="43">
        <v>-110</v>
      </c>
      <c r="G22" s="44">
        <v>399931</v>
      </c>
      <c r="H22" s="44">
        <v>301869</v>
      </c>
      <c r="I22" s="44">
        <v>301869</v>
      </c>
      <c r="J22" s="44">
        <v>0</v>
      </c>
      <c r="K22" s="58"/>
      <c r="L22" s="58">
        <v>-199120</v>
      </c>
      <c r="M22" s="58">
        <v>0</v>
      </c>
      <c r="N22" s="58">
        <v>0</v>
      </c>
      <c r="P22" s="58">
        <f t="shared" si="0"/>
        <v>98062</v>
      </c>
      <c r="Q22" s="58">
        <f t="shared" si="1"/>
        <v>199120</v>
      </c>
    </row>
    <row r="23" spans="1:17" ht="16.5">
      <c r="A23" s="23" t="s">
        <v>33</v>
      </c>
      <c r="B23" s="23"/>
      <c r="C23" s="43"/>
      <c r="D23" s="43"/>
      <c r="E23" s="43">
        <v>-29001</v>
      </c>
      <c r="F23" s="43">
        <v>608</v>
      </c>
      <c r="G23" s="44">
        <v>22075</v>
      </c>
      <c r="H23" s="44">
        <v>26429</v>
      </c>
      <c r="I23" s="44">
        <v>26429</v>
      </c>
      <c r="J23" s="44">
        <v>-71982</v>
      </c>
      <c r="K23" s="58">
        <v>23228</v>
      </c>
      <c r="L23" s="58">
        <v>17108</v>
      </c>
      <c r="M23" s="58">
        <v>5963</v>
      </c>
      <c r="N23" s="58">
        <v>12122</v>
      </c>
      <c r="P23" s="58">
        <f t="shared" si="0"/>
        <v>-4354</v>
      </c>
      <c r="Q23" s="58">
        <f t="shared" si="1"/>
        <v>6120</v>
      </c>
    </row>
    <row r="24" spans="1:17" ht="16.5" customHeight="1">
      <c r="A24" s="23" t="s">
        <v>220</v>
      </c>
      <c r="B24" s="23"/>
      <c r="C24" s="43"/>
      <c r="D24" s="43"/>
      <c r="E24" s="43">
        <v>-51217</v>
      </c>
      <c r="F24" s="43">
        <v>466464</v>
      </c>
      <c r="G24" s="44">
        <v>-1102338</v>
      </c>
      <c r="H24" s="44">
        <v>-626211</v>
      </c>
      <c r="I24" s="44">
        <v>-626001</v>
      </c>
      <c r="J24" s="44">
        <v>278315</v>
      </c>
      <c r="K24" s="58">
        <v>-258638</v>
      </c>
      <c r="L24" s="58">
        <v>-155658</v>
      </c>
      <c r="M24" s="58">
        <v>-248</v>
      </c>
      <c r="N24" s="58">
        <v>262926</v>
      </c>
      <c r="P24" s="58">
        <f t="shared" si="0"/>
        <v>-476127</v>
      </c>
      <c r="Q24" s="58">
        <f t="shared" si="1"/>
        <v>-102980</v>
      </c>
    </row>
    <row r="25" spans="1:17" ht="16.5">
      <c r="A25" s="23" t="s">
        <v>423</v>
      </c>
      <c r="B25" s="23"/>
      <c r="C25" s="43"/>
      <c r="D25" s="43"/>
      <c r="E25" s="43">
        <v>-84932</v>
      </c>
      <c r="F25" s="43">
        <v>10912</v>
      </c>
      <c r="G25" s="44">
        <v>8041</v>
      </c>
      <c r="H25" s="44">
        <v>3475</v>
      </c>
      <c r="I25" s="44">
        <v>3475</v>
      </c>
      <c r="J25" s="44">
        <v>-9935</v>
      </c>
      <c r="K25" s="58">
        <v>31356</v>
      </c>
      <c r="L25" s="58">
        <v>-67629</v>
      </c>
      <c r="M25" s="58">
        <v>-49905</v>
      </c>
      <c r="N25" s="58">
        <v>-16839</v>
      </c>
      <c r="P25" s="58">
        <f t="shared" si="0"/>
        <v>4566</v>
      </c>
      <c r="Q25" s="58">
        <f t="shared" si="1"/>
        <v>98985</v>
      </c>
    </row>
    <row r="26" spans="1:17" ht="16.5">
      <c r="A26" s="23" t="s">
        <v>155</v>
      </c>
      <c r="B26" s="23"/>
      <c r="C26" s="43"/>
      <c r="D26" s="43"/>
      <c r="E26" s="43">
        <v>163198</v>
      </c>
      <c r="F26" s="43">
        <v>72310</v>
      </c>
      <c r="G26" s="44">
        <v>286045</v>
      </c>
      <c r="H26" s="44">
        <v>251927</v>
      </c>
      <c r="I26" s="44">
        <v>251927</v>
      </c>
      <c r="J26" s="44">
        <v>201840</v>
      </c>
      <c r="K26" s="58">
        <v>-206970</v>
      </c>
      <c r="L26" s="58">
        <v>-18148</v>
      </c>
      <c r="M26" s="58">
        <v>-59546</v>
      </c>
      <c r="N26" s="58">
        <v>-26014</v>
      </c>
      <c r="P26" s="58">
        <f t="shared" si="0"/>
        <v>34118</v>
      </c>
      <c r="Q26" s="58">
        <f t="shared" si="1"/>
        <v>-188822</v>
      </c>
    </row>
    <row r="27" spans="1:17" ht="16.5">
      <c r="A27" s="23" t="s">
        <v>156</v>
      </c>
      <c r="B27" s="23"/>
      <c r="C27" s="43"/>
      <c r="D27" s="43"/>
      <c r="E27" s="43">
        <v>28879</v>
      </c>
      <c r="F27" s="43">
        <v>6961</v>
      </c>
      <c r="G27" s="44">
        <v>27866</v>
      </c>
      <c r="H27" s="44">
        <v>14066</v>
      </c>
      <c r="I27" s="44">
        <v>14066</v>
      </c>
      <c r="J27" s="44">
        <v>-5094</v>
      </c>
      <c r="K27" s="58">
        <v>-27593</v>
      </c>
      <c r="L27" s="58">
        <v>-20156</v>
      </c>
      <c r="M27" s="58">
        <v>-24565</v>
      </c>
      <c r="N27" s="58">
        <v>-3523</v>
      </c>
      <c r="P27" s="58">
        <f t="shared" si="0"/>
        <v>13800</v>
      </c>
      <c r="Q27" s="58">
        <f t="shared" si="1"/>
        <v>-7437</v>
      </c>
    </row>
    <row r="28" spans="1:17" ht="16.5">
      <c r="A28" s="23" t="s">
        <v>422</v>
      </c>
      <c r="B28" s="23"/>
      <c r="C28" s="43"/>
      <c r="D28" s="43"/>
      <c r="E28" s="43">
        <v>-282447</v>
      </c>
      <c r="F28" s="43">
        <v>-505244</v>
      </c>
      <c r="G28" s="44">
        <v>-602199</v>
      </c>
      <c r="H28" s="44">
        <v>-412763</v>
      </c>
      <c r="I28" s="44">
        <v>-412763</v>
      </c>
      <c r="J28" s="44">
        <v>-876001</v>
      </c>
      <c r="K28" s="58">
        <v>-684742</v>
      </c>
      <c r="L28" s="58">
        <v>-502109</v>
      </c>
      <c r="M28" s="58">
        <v>-377342</v>
      </c>
      <c r="N28" s="58">
        <v>-186482</v>
      </c>
      <c r="P28" s="58">
        <f t="shared" si="0"/>
        <v>-189436</v>
      </c>
      <c r="Q28" s="58">
        <f t="shared" si="1"/>
        <v>-182633</v>
      </c>
    </row>
    <row r="29" spans="1:17" ht="16.5">
      <c r="A29" s="23" t="s">
        <v>158</v>
      </c>
      <c r="B29" s="23"/>
      <c r="C29" s="43"/>
      <c r="D29" s="43"/>
      <c r="E29" s="43">
        <v>-257640</v>
      </c>
      <c r="F29" s="43">
        <v>-132</v>
      </c>
      <c r="G29" s="44">
        <v>463364</v>
      </c>
      <c r="H29" s="44">
        <v>337723</v>
      </c>
      <c r="I29" s="44">
        <v>337723</v>
      </c>
      <c r="J29" s="44">
        <v>-115485</v>
      </c>
      <c r="K29" s="58">
        <v>39619</v>
      </c>
      <c r="L29" s="58">
        <v>-82104</v>
      </c>
      <c r="M29" s="58">
        <v>25484</v>
      </c>
      <c r="N29" s="58">
        <v>-115668</v>
      </c>
      <c r="P29" s="58">
        <f t="shared" si="0"/>
        <v>125641</v>
      </c>
      <c r="Q29" s="58">
        <f t="shared" si="1"/>
        <v>121723</v>
      </c>
    </row>
    <row r="30" spans="1:17" ht="16.5">
      <c r="A30" s="23" t="s">
        <v>50</v>
      </c>
      <c r="B30" s="23"/>
      <c r="C30" s="43"/>
      <c r="D30" s="43"/>
      <c r="E30" s="43">
        <v>-38580</v>
      </c>
      <c r="F30" s="43">
        <v>-2282</v>
      </c>
      <c r="G30" s="44">
        <v>51892</v>
      </c>
      <c r="H30" s="44">
        <v>48117</v>
      </c>
      <c r="I30" s="44">
        <v>48117</v>
      </c>
      <c r="J30" s="44">
        <v>-8058</v>
      </c>
      <c r="K30" s="58">
        <v>-10857</v>
      </c>
      <c r="L30" s="58">
        <v>-4392</v>
      </c>
      <c r="M30" s="58">
        <v>-907</v>
      </c>
      <c r="N30" s="58">
        <v>-4612</v>
      </c>
      <c r="P30" s="58">
        <f t="shared" si="0"/>
        <v>3775</v>
      </c>
      <c r="Q30" s="58">
        <f t="shared" si="1"/>
        <v>-6465</v>
      </c>
    </row>
    <row r="31" spans="1:17" ht="16.5">
      <c r="A31" s="23" t="s">
        <v>31</v>
      </c>
      <c r="B31" s="23"/>
      <c r="C31" s="43"/>
      <c r="D31" s="43"/>
      <c r="E31" s="43">
        <v>-286086</v>
      </c>
      <c r="F31" s="43">
        <v>-438897</v>
      </c>
      <c r="G31" s="44">
        <v>326327</v>
      </c>
      <c r="H31" s="44">
        <v>-125448</v>
      </c>
      <c r="I31" s="44">
        <v>-125448</v>
      </c>
      <c r="J31" s="44">
        <v>-110101</v>
      </c>
      <c r="K31" s="58">
        <v>-48486</v>
      </c>
      <c r="L31" s="58">
        <v>-46180</v>
      </c>
      <c r="M31" s="58">
        <v>-10097</v>
      </c>
      <c r="N31" s="58">
        <v>-160561</v>
      </c>
      <c r="P31" s="58">
        <f t="shared" si="0"/>
        <v>451775</v>
      </c>
      <c r="Q31" s="58">
        <f t="shared" si="1"/>
        <v>-2306</v>
      </c>
    </row>
    <row r="32" spans="1:17" ht="16.5">
      <c r="A32" s="23" t="s">
        <v>159</v>
      </c>
      <c r="B32" s="23"/>
      <c r="C32" s="43"/>
      <c r="D32" s="43"/>
      <c r="E32" s="43">
        <v>-729178</v>
      </c>
      <c r="F32" s="43">
        <v>-552545</v>
      </c>
      <c r="G32" s="44">
        <v>305703</v>
      </c>
      <c r="H32" s="44">
        <v>-28419</v>
      </c>
      <c r="I32" s="44">
        <v>-98830</v>
      </c>
      <c r="J32" s="44">
        <v>752181</v>
      </c>
      <c r="K32" s="58">
        <v>806885</v>
      </c>
      <c r="L32" s="58">
        <v>749174</v>
      </c>
      <c r="M32" s="58">
        <v>310591</v>
      </c>
      <c r="N32" s="58">
        <v>701350</v>
      </c>
      <c r="P32" s="58">
        <f t="shared" si="0"/>
        <v>334122</v>
      </c>
      <c r="Q32" s="58">
        <f t="shared" si="1"/>
        <v>57711</v>
      </c>
    </row>
    <row r="33" spans="1:17" ht="16.5">
      <c r="A33" s="23" t="s">
        <v>424</v>
      </c>
      <c r="B33" s="23"/>
      <c r="C33" s="43"/>
      <c r="D33" s="43"/>
      <c r="E33" s="43">
        <v>63569</v>
      </c>
      <c r="F33" s="43"/>
      <c r="G33" s="44"/>
      <c r="H33" s="44"/>
      <c r="I33" s="44">
        <v>70411</v>
      </c>
      <c r="J33" s="44"/>
      <c r="K33" s="58"/>
      <c r="L33" s="58"/>
      <c r="M33" s="58"/>
      <c r="N33" s="58"/>
      <c r="P33" s="58"/>
      <c r="Q33" s="58"/>
    </row>
    <row r="34" spans="1:17" ht="16.5">
      <c r="A34" s="23" t="s">
        <v>160</v>
      </c>
      <c r="B34" s="23"/>
      <c r="C34" s="43"/>
      <c r="D34" s="43"/>
      <c r="E34" s="43">
        <v>-483490</v>
      </c>
      <c r="F34" s="43">
        <v>607876</v>
      </c>
      <c r="G34" s="44">
        <v>-135592</v>
      </c>
      <c r="H34" s="44">
        <v>-749481</v>
      </c>
      <c r="I34" s="44">
        <v>-749481</v>
      </c>
      <c r="J34" s="44">
        <v>582938</v>
      </c>
      <c r="K34" s="58">
        <v>-753804</v>
      </c>
      <c r="L34" s="58">
        <v>-1367787</v>
      </c>
      <c r="M34" s="58">
        <v>-713719</v>
      </c>
      <c r="N34" s="58">
        <v>814884</v>
      </c>
      <c r="P34" s="58">
        <f t="shared" si="0"/>
        <v>613889</v>
      </c>
      <c r="Q34" s="58">
        <f t="shared" si="1"/>
        <v>613983</v>
      </c>
    </row>
    <row r="35" spans="1:17" ht="16.5">
      <c r="A35" s="23" t="s">
        <v>36</v>
      </c>
      <c r="B35" s="23"/>
      <c r="C35" s="43"/>
      <c r="D35" s="43"/>
      <c r="E35" s="43">
        <v>-160657</v>
      </c>
      <c r="F35" s="43">
        <v>-637580</v>
      </c>
      <c r="G35" s="44">
        <v>413738</v>
      </c>
      <c r="H35" s="44">
        <v>15557</v>
      </c>
      <c r="I35" s="44">
        <v>15557</v>
      </c>
      <c r="J35" s="44">
        <v>-326873</v>
      </c>
      <c r="K35" s="58">
        <v>-102682</v>
      </c>
      <c r="L35" s="58">
        <v>-307944</v>
      </c>
      <c r="M35" s="58">
        <v>-208688</v>
      </c>
      <c r="N35" s="58">
        <v>-419190</v>
      </c>
      <c r="P35" s="58">
        <f t="shared" si="0"/>
        <v>398181</v>
      </c>
      <c r="Q35" s="58">
        <f t="shared" si="1"/>
        <v>205262</v>
      </c>
    </row>
    <row r="36" spans="1:17" ht="16.5">
      <c r="A36" s="23" t="s">
        <v>221</v>
      </c>
      <c r="B36" s="23"/>
      <c r="C36" s="43"/>
      <c r="D36" s="43"/>
      <c r="E36" s="43">
        <v>-530685</v>
      </c>
      <c r="F36" s="43">
        <v>-30314</v>
      </c>
      <c r="G36" s="44">
        <v>-1305821</v>
      </c>
      <c r="H36" s="44">
        <v>-1421060</v>
      </c>
      <c r="I36" s="44">
        <v>-1316197</v>
      </c>
      <c r="J36" s="44">
        <v>-412133</v>
      </c>
      <c r="K36" s="58">
        <v>514943</v>
      </c>
      <c r="L36" s="58">
        <v>-167291</v>
      </c>
      <c r="M36" s="58">
        <v>-23153</v>
      </c>
      <c r="N36" s="58">
        <v>-47994</v>
      </c>
      <c r="P36" s="58">
        <f t="shared" si="0"/>
        <v>115239</v>
      </c>
      <c r="Q36" s="58">
        <f t="shared" si="1"/>
        <v>682234</v>
      </c>
    </row>
    <row r="37" spans="1:17" ht="16.5">
      <c r="A37" s="23" t="s">
        <v>161</v>
      </c>
      <c r="B37" s="23"/>
      <c r="C37" s="43"/>
      <c r="D37" s="43"/>
      <c r="E37" s="43">
        <v>-305419</v>
      </c>
      <c r="F37" s="43">
        <v>22720</v>
      </c>
      <c r="G37" s="44">
        <v>570814</v>
      </c>
      <c r="H37" s="44">
        <v>425714</v>
      </c>
      <c r="I37" s="44">
        <v>425714</v>
      </c>
      <c r="J37" s="44">
        <v>214932</v>
      </c>
      <c r="K37" s="58">
        <v>1309370</v>
      </c>
      <c r="L37" s="58">
        <v>841454</v>
      </c>
      <c r="M37" s="58">
        <v>463782</v>
      </c>
      <c r="N37" s="58">
        <v>679707</v>
      </c>
      <c r="P37" s="58">
        <f t="shared" si="0"/>
        <v>145100</v>
      </c>
      <c r="Q37" s="58">
        <f t="shared" si="1"/>
        <v>467916</v>
      </c>
    </row>
    <row r="38" spans="1:17" ht="17.25" thickBot="1">
      <c r="A38" s="23" t="s">
        <v>291</v>
      </c>
      <c r="B38" s="23"/>
      <c r="C38" s="72"/>
      <c r="D38" s="72"/>
      <c r="E38" s="43">
        <v>-58475</v>
      </c>
      <c r="F38" s="72">
        <v>-46528</v>
      </c>
      <c r="G38" s="84">
        <f>101374+9516</f>
        <v>110890</v>
      </c>
      <c r="H38" s="84">
        <v>14421</v>
      </c>
      <c r="I38" s="84">
        <f>2463+11958</f>
        <v>14421</v>
      </c>
      <c r="J38" s="84">
        <f>85045-843</f>
        <v>84202</v>
      </c>
      <c r="K38" s="59">
        <v>-41636</v>
      </c>
      <c r="L38" s="59">
        <v>46856</v>
      </c>
      <c r="M38" s="59">
        <v>-23885</v>
      </c>
      <c r="N38" s="59">
        <v>11052</v>
      </c>
      <c r="P38" s="59">
        <f t="shared" si="0"/>
        <v>96469</v>
      </c>
      <c r="Q38" s="59">
        <f t="shared" si="1"/>
        <v>-88492</v>
      </c>
    </row>
    <row r="39" spans="1:17" s="97" customFormat="1" ht="17.25" thickBot="1">
      <c r="A39" s="87" t="s">
        <v>162</v>
      </c>
      <c r="B39" s="88"/>
      <c r="C39" s="91">
        <f>SUM(C4:C38)</f>
        <v>0</v>
      </c>
      <c r="D39" s="91">
        <f>SUM(D4:D38)</f>
        <v>0</v>
      </c>
      <c r="E39" s="91">
        <f>SUM(E4:E38)</f>
        <v>16434698</v>
      </c>
      <c r="F39" s="91">
        <f>SUM(F4:F38)</f>
        <v>5036978</v>
      </c>
      <c r="G39" s="89">
        <f aca="true" t="shared" si="2" ref="G39:N39">SUM(G4:G38)</f>
        <v>25260280</v>
      </c>
      <c r="H39" s="89">
        <f t="shared" si="2"/>
        <v>17414076</v>
      </c>
      <c r="I39" s="89">
        <f t="shared" si="2"/>
        <v>17518939</v>
      </c>
      <c r="J39" s="89">
        <f t="shared" si="2"/>
        <v>5998896</v>
      </c>
      <c r="K39" s="94">
        <f t="shared" si="2"/>
        <v>25993712</v>
      </c>
      <c r="L39" s="94">
        <f t="shared" si="2"/>
        <v>18360910</v>
      </c>
      <c r="M39" s="94">
        <f t="shared" si="2"/>
        <v>12585041</v>
      </c>
      <c r="N39" s="94">
        <f t="shared" si="2"/>
        <v>7902570</v>
      </c>
      <c r="P39" s="94">
        <f>SUM(P4:P38)</f>
        <v>7846204</v>
      </c>
      <c r="Q39" s="94">
        <f>SUM(Q4:Q38)</f>
        <v>7632802</v>
      </c>
    </row>
    <row r="40" spans="1:17" ht="15.75">
      <c r="A40" s="24"/>
      <c r="B40" s="24"/>
      <c r="C40" s="43"/>
      <c r="D40" s="43"/>
      <c r="E40" s="43"/>
      <c r="F40" s="43"/>
      <c r="G40" s="44"/>
      <c r="H40" s="44"/>
      <c r="I40" s="44"/>
      <c r="J40" s="44"/>
      <c r="K40" s="58"/>
      <c r="L40" s="58"/>
      <c r="M40" s="58"/>
      <c r="N40" s="58"/>
      <c r="P40" s="58"/>
      <c r="Q40" s="58"/>
    </row>
    <row r="41" spans="1:17" ht="16.5">
      <c r="A41" s="23" t="s">
        <v>163</v>
      </c>
      <c r="B41" s="23"/>
      <c r="C41" s="43"/>
      <c r="D41" s="43"/>
      <c r="E41" s="43"/>
      <c r="F41" s="43"/>
      <c r="G41" s="44"/>
      <c r="H41" s="44"/>
      <c r="I41" s="44"/>
      <c r="J41" s="44"/>
      <c r="K41" s="58"/>
      <c r="L41" s="58"/>
      <c r="M41" s="58"/>
      <c r="N41" s="58"/>
      <c r="P41" s="58"/>
      <c r="Q41" s="58"/>
    </row>
    <row r="42" spans="1:17" ht="16.5">
      <c r="A42" s="23" t="s">
        <v>164</v>
      </c>
      <c r="B42" s="23"/>
      <c r="C42" s="43"/>
      <c r="D42" s="43"/>
      <c r="E42" s="43">
        <v>-5410215</v>
      </c>
      <c r="F42" s="43">
        <v>-1543033</v>
      </c>
      <c r="G42" s="44">
        <v>-6417225</v>
      </c>
      <c r="H42" s="44">
        <v>-4953898</v>
      </c>
      <c r="I42" s="44">
        <v>-4868367</v>
      </c>
      <c r="J42" s="44">
        <v>-1388724</v>
      </c>
      <c r="K42" s="58">
        <v>-6196382</v>
      </c>
      <c r="L42" s="58">
        <v>-4791864</v>
      </c>
      <c r="M42" s="58">
        <v>-2826737</v>
      </c>
      <c r="N42" s="58">
        <v>-1464198</v>
      </c>
      <c r="P42" s="58">
        <f aca="true" t="shared" si="3" ref="P42:P55">G42-H42</f>
        <v>-1463327</v>
      </c>
      <c r="Q42" s="58">
        <f aca="true" t="shared" si="4" ref="Q42:Q55">K42-L42</f>
        <v>-1404518</v>
      </c>
    </row>
    <row r="43" spans="1:17" ht="16.5">
      <c r="A43" s="23" t="s">
        <v>222</v>
      </c>
      <c r="B43" s="23"/>
      <c r="C43" s="43"/>
      <c r="D43" s="43"/>
      <c r="E43" s="43">
        <v>-360819</v>
      </c>
      <c r="F43" s="43">
        <v>-194246</v>
      </c>
      <c r="G43" s="44">
        <v>-352819</v>
      </c>
      <c r="H43" s="44">
        <v>-304404</v>
      </c>
      <c r="I43" s="44">
        <v>-325062</v>
      </c>
      <c r="J43" s="44">
        <v>-93985</v>
      </c>
      <c r="K43" s="58">
        <v>-121892</v>
      </c>
      <c r="L43" s="58">
        <v>-67588</v>
      </c>
      <c r="M43" s="58">
        <v>-50537</v>
      </c>
      <c r="N43" s="58">
        <v>-19827</v>
      </c>
      <c r="P43" s="58">
        <f t="shared" si="3"/>
        <v>-48415</v>
      </c>
      <c r="Q43" s="58">
        <f t="shared" si="4"/>
        <v>-54304</v>
      </c>
    </row>
    <row r="44" spans="1:17" ht="16.5">
      <c r="A44" s="61" t="s">
        <v>215</v>
      </c>
      <c r="B44" s="23"/>
      <c r="C44" s="43"/>
      <c r="D44" s="43"/>
      <c r="E44" s="43"/>
      <c r="F44" s="43"/>
      <c r="G44" s="44"/>
      <c r="H44" s="44"/>
      <c r="I44" s="44"/>
      <c r="J44" s="44">
        <v>0</v>
      </c>
      <c r="K44" s="58">
        <v>238541</v>
      </c>
      <c r="L44" s="58">
        <v>238541</v>
      </c>
      <c r="M44" s="58">
        <v>0</v>
      </c>
      <c r="N44" s="58">
        <v>0</v>
      </c>
      <c r="P44" s="58">
        <f t="shared" si="3"/>
        <v>0</v>
      </c>
      <c r="Q44" s="58">
        <f t="shared" si="4"/>
        <v>0</v>
      </c>
    </row>
    <row r="45" spans="1:17" ht="16.5">
      <c r="A45" s="23" t="s">
        <v>165</v>
      </c>
      <c r="B45" s="23"/>
      <c r="C45" s="43"/>
      <c r="D45" s="43"/>
      <c r="E45" s="43"/>
      <c r="F45" s="43"/>
      <c r="G45" s="44">
        <v>-8414168</v>
      </c>
      <c r="H45" s="44">
        <v>-8414168</v>
      </c>
      <c r="I45" s="44">
        <v>-8414168</v>
      </c>
      <c r="J45" s="44">
        <v>0</v>
      </c>
      <c r="K45" s="58">
        <v>-74492</v>
      </c>
      <c r="L45" s="58">
        <v>-21392</v>
      </c>
      <c r="M45" s="58">
        <v>-10592</v>
      </c>
      <c r="N45" s="58">
        <v>-1592</v>
      </c>
      <c r="P45" s="58">
        <f t="shared" si="3"/>
        <v>0</v>
      </c>
      <c r="Q45" s="58">
        <f t="shared" si="4"/>
        <v>-53100</v>
      </c>
    </row>
    <row r="46" spans="1:17" ht="16.5">
      <c r="A46" s="23" t="s">
        <v>428</v>
      </c>
      <c r="B46" s="23"/>
      <c r="C46" s="43"/>
      <c r="D46" s="43"/>
      <c r="E46" s="43">
        <v>8202</v>
      </c>
      <c r="F46" s="43"/>
      <c r="G46" s="44">
        <v>-8529</v>
      </c>
      <c r="H46" s="44"/>
      <c r="I46" s="44">
        <v>-181</v>
      </c>
      <c r="J46" s="44">
        <v>0</v>
      </c>
      <c r="K46" s="58">
        <v>-51685</v>
      </c>
      <c r="L46" s="58">
        <v>142</v>
      </c>
      <c r="M46" s="58">
        <v>142</v>
      </c>
      <c r="N46" s="58">
        <v>71</v>
      </c>
      <c r="P46" s="58">
        <f t="shared" si="3"/>
        <v>-8529</v>
      </c>
      <c r="Q46" s="58">
        <f t="shared" si="4"/>
        <v>-51827</v>
      </c>
    </row>
    <row r="47" spans="1:17" ht="16.5">
      <c r="A47" s="23" t="s">
        <v>425</v>
      </c>
      <c r="B47" s="23"/>
      <c r="C47" s="43"/>
      <c r="D47" s="43"/>
      <c r="E47" s="43">
        <v>-204633</v>
      </c>
      <c r="F47" s="43">
        <v>-59574</v>
      </c>
      <c r="G47" s="44">
        <v>-34992</v>
      </c>
      <c r="H47" s="44">
        <v>-18018</v>
      </c>
      <c r="I47" s="44">
        <v>-187754</v>
      </c>
      <c r="J47" s="44">
        <v>-2326</v>
      </c>
      <c r="K47" s="58">
        <v>-12101</v>
      </c>
      <c r="L47" s="58">
        <v>-8771</v>
      </c>
      <c r="M47" s="58">
        <v>-7285</v>
      </c>
      <c r="N47" s="58">
        <v>-5705</v>
      </c>
      <c r="P47" s="58">
        <f t="shared" si="3"/>
        <v>-16974</v>
      </c>
      <c r="Q47" s="58">
        <f t="shared" si="4"/>
        <v>-3330</v>
      </c>
    </row>
    <row r="48" spans="1:17" ht="16.5">
      <c r="A48" s="23" t="s">
        <v>167</v>
      </c>
      <c r="B48" s="23"/>
      <c r="C48" s="43"/>
      <c r="D48" s="43"/>
      <c r="E48" s="43">
        <v>3000</v>
      </c>
      <c r="F48" s="43"/>
      <c r="G48" s="44">
        <v>5435</v>
      </c>
      <c r="H48" s="44">
        <v>5434</v>
      </c>
      <c r="I48" s="44">
        <v>5434</v>
      </c>
      <c r="J48" s="44">
        <v>5434</v>
      </c>
      <c r="K48" s="58">
        <v>2717</v>
      </c>
      <c r="L48" s="58">
        <v>2717</v>
      </c>
      <c r="M48" s="58">
        <v>2717</v>
      </c>
      <c r="N48" s="58">
        <v>2717</v>
      </c>
      <c r="P48" s="58">
        <f t="shared" si="3"/>
        <v>1</v>
      </c>
      <c r="Q48" s="58">
        <f t="shared" si="4"/>
        <v>0</v>
      </c>
    </row>
    <row r="49" spans="1:17" ht="16.5">
      <c r="A49" s="23" t="s">
        <v>427</v>
      </c>
      <c r="B49" s="23"/>
      <c r="C49" s="43"/>
      <c r="D49" s="43"/>
      <c r="E49" s="43">
        <v>-36504</v>
      </c>
      <c r="F49" s="43">
        <v>-10644</v>
      </c>
      <c r="G49" s="44">
        <v>-13003</v>
      </c>
      <c r="H49" s="44">
        <v>-72044</v>
      </c>
      <c r="I49" s="44">
        <v>-72044</v>
      </c>
      <c r="J49" s="44">
        <v>-4263</v>
      </c>
      <c r="K49" s="58">
        <v>-11795</v>
      </c>
      <c r="L49" s="58">
        <v>-7815</v>
      </c>
      <c r="M49" s="58">
        <v>35</v>
      </c>
      <c r="N49" s="58">
        <v>-11065</v>
      </c>
      <c r="P49" s="58">
        <f t="shared" si="3"/>
        <v>59041</v>
      </c>
      <c r="Q49" s="58">
        <f t="shared" si="4"/>
        <v>-3980</v>
      </c>
    </row>
    <row r="50" spans="1:17" ht="16.5">
      <c r="A50" s="23" t="s">
        <v>168</v>
      </c>
      <c r="B50" s="23"/>
      <c r="C50" s="43"/>
      <c r="D50" s="43"/>
      <c r="E50" s="43"/>
      <c r="F50" s="43"/>
      <c r="G50" s="44"/>
      <c r="H50" s="44"/>
      <c r="I50" s="44"/>
      <c r="J50" s="44">
        <v>0</v>
      </c>
      <c r="K50" s="58"/>
      <c r="L50" s="58">
        <v>0</v>
      </c>
      <c r="M50" s="58">
        <v>0</v>
      </c>
      <c r="N50" s="58">
        <v>0</v>
      </c>
      <c r="P50" s="58">
        <f t="shared" si="3"/>
        <v>0</v>
      </c>
      <c r="Q50" s="58">
        <f t="shared" si="4"/>
        <v>0</v>
      </c>
    </row>
    <row r="51" spans="1:17" ht="16.5">
      <c r="A51" s="23" t="s">
        <v>187</v>
      </c>
      <c r="B51" s="23"/>
      <c r="C51" s="43"/>
      <c r="D51" s="43"/>
      <c r="E51" s="43"/>
      <c r="F51" s="43"/>
      <c r="G51" s="44"/>
      <c r="H51" s="44"/>
      <c r="I51" s="44"/>
      <c r="J51" s="44">
        <v>0</v>
      </c>
      <c r="K51" s="58">
        <v>92787</v>
      </c>
      <c r="L51" s="58">
        <v>0</v>
      </c>
      <c r="M51" s="58">
        <v>0</v>
      </c>
      <c r="N51" s="58">
        <v>0</v>
      </c>
      <c r="P51" s="58">
        <f t="shared" si="3"/>
        <v>0</v>
      </c>
      <c r="Q51" s="58">
        <f t="shared" si="4"/>
        <v>92787</v>
      </c>
    </row>
    <row r="52" spans="1:17" ht="16.5">
      <c r="A52" s="23" t="s">
        <v>426</v>
      </c>
      <c r="B52" s="23"/>
      <c r="C52" s="43"/>
      <c r="D52" s="43"/>
      <c r="E52" s="43">
        <v>-179521</v>
      </c>
      <c r="F52" s="43">
        <v>-42808</v>
      </c>
      <c r="G52" s="44">
        <v>-3363</v>
      </c>
      <c r="H52" s="44">
        <v>17876</v>
      </c>
      <c r="I52" s="44">
        <v>18057</v>
      </c>
      <c r="J52" s="44">
        <v>459</v>
      </c>
      <c r="K52" s="58">
        <v>13379</v>
      </c>
      <c r="L52" s="58">
        <v>-38448</v>
      </c>
      <c r="M52" s="58">
        <v>14978</v>
      </c>
      <c r="N52" s="58">
        <v>4978</v>
      </c>
      <c r="P52" s="58">
        <f t="shared" si="3"/>
        <v>-21239</v>
      </c>
      <c r="Q52" s="58">
        <f t="shared" si="4"/>
        <v>51827</v>
      </c>
    </row>
    <row r="53" spans="1:17" ht="16.5">
      <c r="A53" s="23" t="s">
        <v>169</v>
      </c>
      <c r="B53" s="23"/>
      <c r="C53" s="43"/>
      <c r="D53" s="43"/>
      <c r="E53" s="43">
        <v>5767</v>
      </c>
      <c r="F53" s="43">
        <v>689</v>
      </c>
      <c r="G53" s="44">
        <v>2622</v>
      </c>
      <c r="H53" s="44">
        <v>1700</v>
      </c>
      <c r="I53" s="44">
        <v>1700</v>
      </c>
      <c r="J53" s="44">
        <v>829</v>
      </c>
      <c r="K53" s="58">
        <v>887</v>
      </c>
      <c r="L53" s="58">
        <v>727</v>
      </c>
      <c r="M53" s="58">
        <v>444</v>
      </c>
      <c r="N53" s="58">
        <v>6</v>
      </c>
      <c r="P53" s="58">
        <f t="shared" si="3"/>
        <v>922</v>
      </c>
      <c r="Q53" s="58">
        <f t="shared" si="4"/>
        <v>160</v>
      </c>
    </row>
    <row r="54" spans="1:17" ht="16.5">
      <c r="A54" s="61" t="s">
        <v>217</v>
      </c>
      <c r="B54" s="23"/>
      <c r="C54" s="43"/>
      <c r="D54" s="43"/>
      <c r="E54" s="43"/>
      <c r="F54" s="43"/>
      <c r="G54" s="44"/>
      <c r="H54" s="44"/>
      <c r="I54" s="44"/>
      <c r="J54" s="44">
        <v>0</v>
      </c>
      <c r="K54" s="58"/>
      <c r="L54" s="58">
        <v>0</v>
      </c>
      <c r="M54" s="58">
        <v>0</v>
      </c>
      <c r="N54" s="58">
        <v>0</v>
      </c>
      <c r="P54" s="58">
        <f t="shared" si="3"/>
        <v>0</v>
      </c>
      <c r="Q54" s="58">
        <f t="shared" si="4"/>
        <v>0</v>
      </c>
    </row>
    <row r="55" spans="1:17" ht="17.25" thickBot="1">
      <c r="A55" s="23" t="s">
        <v>216</v>
      </c>
      <c r="B55" s="23"/>
      <c r="C55" s="43"/>
      <c r="D55" s="43"/>
      <c r="E55" s="43">
        <v>-621600</v>
      </c>
      <c r="F55" s="43"/>
      <c r="G55" s="44">
        <v>-199600</v>
      </c>
      <c r="H55" s="44">
        <v>-199600</v>
      </c>
      <c r="I55" s="44">
        <v>-199600</v>
      </c>
      <c r="J55" s="44">
        <v>0</v>
      </c>
      <c r="K55" s="58">
        <v>-199600</v>
      </c>
      <c r="L55" s="58">
        <v>-103000</v>
      </c>
      <c r="M55" s="58">
        <v>-103000</v>
      </c>
      <c r="N55" s="58">
        <v>0</v>
      </c>
      <c r="P55" s="58">
        <f t="shared" si="3"/>
        <v>0</v>
      </c>
      <c r="Q55" s="58">
        <f t="shared" si="4"/>
        <v>-96600</v>
      </c>
    </row>
    <row r="56" spans="1:17" s="97" customFormat="1" ht="17.25" thickBot="1">
      <c r="A56" s="87" t="s">
        <v>170</v>
      </c>
      <c r="B56" s="88"/>
      <c r="C56" s="99">
        <f>SUM(C42:C55)</f>
        <v>0</v>
      </c>
      <c r="D56" s="99">
        <f>SUM(D42:D55)</f>
        <v>0</v>
      </c>
      <c r="E56" s="99">
        <f>SUM(E42:E55)</f>
        <v>-6796323</v>
      </c>
      <c r="F56" s="99">
        <f>SUM(F42:F55)</f>
        <v>-1849616</v>
      </c>
      <c r="G56" s="98">
        <f aca="true" t="shared" si="5" ref="G56:N56">SUM(G42:G55)</f>
        <v>-15435642</v>
      </c>
      <c r="H56" s="98">
        <f t="shared" si="5"/>
        <v>-13937122</v>
      </c>
      <c r="I56" s="98">
        <f t="shared" si="5"/>
        <v>-14041985</v>
      </c>
      <c r="J56" s="98">
        <f t="shared" si="5"/>
        <v>-1482576</v>
      </c>
      <c r="K56" s="102">
        <f t="shared" si="5"/>
        <v>-6319636</v>
      </c>
      <c r="L56" s="102">
        <f t="shared" si="5"/>
        <v>-4796751</v>
      </c>
      <c r="M56" s="102">
        <f t="shared" si="5"/>
        <v>-2979835</v>
      </c>
      <c r="N56" s="102">
        <f t="shared" si="5"/>
        <v>-1494615</v>
      </c>
      <c r="P56" s="102">
        <f>SUM(P42:P55)</f>
        <v>-1498520</v>
      </c>
      <c r="Q56" s="102">
        <f>SUM(Q42:Q55)</f>
        <v>-1522885</v>
      </c>
    </row>
    <row r="57" spans="1:17" ht="15.75">
      <c r="A57" s="24"/>
      <c r="B57" s="24"/>
      <c r="C57" s="43"/>
      <c r="D57" s="43"/>
      <c r="E57" s="43"/>
      <c r="F57" s="43"/>
      <c r="G57" s="44"/>
      <c r="H57" s="44"/>
      <c r="I57" s="44"/>
      <c r="J57" s="44"/>
      <c r="K57" s="58"/>
      <c r="L57" s="58"/>
      <c r="M57" s="58"/>
      <c r="N57" s="58"/>
      <c r="P57" s="58"/>
      <c r="Q57" s="58"/>
    </row>
    <row r="58" spans="1:17" ht="16.5">
      <c r="A58" s="23" t="s">
        <v>171</v>
      </c>
      <c r="B58" s="23"/>
      <c r="C58" s="43"/>
      <c r="D58" s="43"/>
      <c r="E58" s="43"/>
      <c r="F58" s="43"/>
      <c r="G58" s="44"/>
      <c r="H58" s="44"/>
      <c r="I58" s="44"/>
      <c r="J58" s="44"/>
      <c r="K58" s="58"/>
      <c r="L58" s="58"/>
      <c r="M58" s="58"/>
      <c r="N58" s="58"/>
      <c r="P58" s="58"/>
      <c r="Q58" s="58"/>
    </row>
    <row r="59" spans="1:17" ht="16.5">
      <c r="A59" s="23" t="s">
        <v>188</v>
      </c>
      <c r="B59" s="23"/>
      <c r="C59" s="43"/>
      <c r="D59" s="43"/>
      <c r="E59" s="43">
        <v>-13880940</v>
      </c>
      <c r="F59" s="43"/>
      <c r="G59" s="44">
        <v>-12439928</v>
      </c>
      <c r="H59" s="44">
        <v>-12439928</v>
      </c>
      <c r="I59" s="44">
        <v>-12439928</v>
      </c>
      <c r="J59" s="44">
        <v>0</v>
      </c>
      <c r="K59" s="58">
        <v>-15028201</v>
      </c>
      <c r="L59" s="58">
        <v>-15028524</v>
      </c>
      <c r="M59" s="58">
        <v>0</v>
      </c>
      <c r="N59" s="58">
        <v>0</v>
      </c>
      <c r="P59" s="58">
        <f aca="true" t="shared" si="6" ref="P59:P76">G59-H59</f>
        <v>0</v>
      </c>
      <c r="Q59" s="58">
        <f aca="true" t="shared" si="7" ref="Q59:Q76">K59-L59</f>
        <v>323</v>
      </c>
    </row>
    <row r="60" spans="1:17" ht="16.5">
      <c r="A60" s="76" t="s">
        <v>172</v>
      </c>
      <c r="B60" s="23"/>
      <c r="C60" s="43"/>
      <c r="D60" s="43"/>
      <c r="E60" s="43"/>
      <c r="F60" s="43"/>
      <c r="G60" s="44"/>
      <c r="H60" s="44">
        <v>-4966667</v>
      </c>
      <c r="I60" s="44">
        <v>-4966667</v>
      </c>
      <c r="J60" s="44">
        <v>-4966667</v>
      </c>
      <c r="K60" s="58"/>
      <c r="L60" s="58">
        <v>0</v>
      </c>
      <c r="M60" s="58">
        <v>0</v>
      </c>
      <c r="N60" s="58">
        <v>0</v>
      </c>
      <c r="P60" s="58">
        <f t="shared" si="6"/>
        <v>4966667</v>
      </c>
      <c r="Q60" s="58">
        <f t="shared" si="7"/>
        <v>0</v>
      </c>
    </row>
    <row r="61" spans="1:17" ht="16.5">
      <c r="A61" s="76" t="s">
        <v>206</v>
      </c>
      <c r="B61" s="23"/>
      <c r="C61" s="43"/>
      <c r="D61" s="43"/>
      <c r="E61" s="43"/>
      <c r="F61" s="43"/>
      <c r="G61" s="44"/>
      <c r="H61" s="44"/>
      <c r="I61" s="44"/>
      <c r="J61" s="44">
        <v>0</v>
      </c>
      <c r="K61" s="58"/>
      <c r="L61" s="58">
        <v>0</v>
      </c>
      <c r="M61" s="58">
        <v>0</v>
      </c>
      <c r="N61" s="58">
        <v>0</v>
      </c>
      <c r="P61" s="58">
        <f t="shared" si="6"/>
        <v>0</v>
      </c>
      <c r="Q61" s="58">
        <f t="shared" si="7"/>
        <v>0</v>
      </c>
    </row>
    <row r="62" spans="1:17" ht="16.5">
      <c r="A62" s="75" t="s">
        <v>429</v>
      </c>
      <c r="B62" s="23"/>
      <c r="C62" s="43"/>
      <c r="D62" s="43"/>
      <c r="E62" s="43">
        <v>4089918</v>
      </c>
      <c r="F62" s="43">
        <v>-3387882</v>
      </c>
      <c r="G62" s="44">
        <v>5797000</v>
      </c>
      <c r="H62" s="44">
        <v>10697000</v>
      </c>
      <c r="I62" s="44">
        <v>10697000</v>
      </c>
      <c r="J62" s="44">
        <v>-1842000</v>
      </c>
      <c r="K62" s="58">
        <v>-3597000</v>
      </c>
      <c r="L62" s="58">
        <v>1700000</v>
      </c>
      <c r="M62" s="58">
        <v>-6200000</v>
      </c>
      <c r="N62" s="58">
        <v>-5650000</v>
      </c>
      <c r="P62" s="58">
        <f t="shared" si="6"/>
        <v>-4900000</v>
      </c>
      <c r="Q62" s="58">
        <f t="shared" si="7"/>
        <v>-5297000</v>
      </c>
    </row>
    <row r="63" spans="1:17" ht="16.5">
      <c r="A63" s="76" t="s">
        <v>190</v>
      </c>
      <c r="B63" s="23"/>
      <c r="C63" s="43"/>
      <c r="D63" s="43"/>
      <c r="E63" s="43"/>
      <c r="F63" s="43"/>
      <c r="G63" s="44">
        <v>-2300000</v>
      </c>
      <c r="H63" s="44">
        <v>2666667</v>
      </c>
      <c r="I63" s="44">
        <v>2666667</v>
      </c>
      <c r="J63" s="44">
        <v>2666667</v>
      </c>
      <c r="K63" s="58">
        <v>2300000</v>
      </c>
      <c r="L63" s="58">
        <v>0</v>
      </c>
      <c r="M63" s="58">
        <v>0</v>
      </c>
      <c r="N63" s="58">
        <v>0</v>
      </c>
      <c r="P63" s="58">
        <f t="shared" si="6"/>
        <v>-4966667</v>
      </c>
      <c r="Q63" s="58">
        <f t="shared" si="7"/>
        <v>2300000</v>
      </c>
    </row>
    <row r="64" spans="1:17" ht="16.5">
      <c r="A64" s="23" t="s">
        <v>173</v>
      </c>
      <c r="B64" s="23"/>
      <c r="C64" s="43"/>
      <c r="D64" s="43"/>
      <c r="E64" s="43"/>
      <c r="F64" s="43"/>
      <c r="G64" s="44"/>
      <c r="H64" s="44"/>
      <c r="I64" s="44"/>
      <c r="J64" s="44">
        <v>0</v>
      </c>
      <c r="K64" s="58"/>
      <c r="L64" s="58">
        <v>0</v>
      </c>
      <c r="M64" s="58">
        <v>0</v>
      </c>
      <c r="N64" s="58">
        <v>0</v>
      </c>
      <c r="P64" s="58">
        <f t="shared" si="6"/>
        <v>0</v>
      </c>
      <c r="Q64" s="58">
        <f t="shared" si="7"/>
        <v>0</v>
      </c>
    </row>
    <row r="65" spans="1:17" ht="16.5">
      <c r="A65" s="75" t="s">
        <v>430</v>
      </c>
      <c r="B65" s="23"/>
      <c r="C65" s="43"/>
      <c r="D65" s="43"/>
      <c r="E65" s="43">
        <v>-599630</v>
      </c>
      <c r="F65" s="43">
        <v>-899273</v>
      </c>
      <c r="G65" s="44">
        <v>399541</v>
      </c>
      <c r="H65" s="44">
        <v>-99868</v>
      </c>
      <c r="I65" s="44">
        <v>-99868</v>
      </c>
      <c r="J65" s="44">
        <v>-499732</v>
      </c>
      <c r="K65" s="58">
        <v>-299906</v>
      </c>
      <c r="L65" s="58">
        <v>-499919</v>
      </c>
      <c r="M65" s="58">
        <v>-549880</v>
      </c>
      <c r="N65" s="58">
        <v>-799638</v>
      </c>
      <c r="P65" s="58">
        <f t="shared" si="6"/>
        <v>499409</v>
      </c>
      <c r="Q65" s="58">
        <f t="shared" si="7"/>
        <v>200013</v>
      </c>
    </row>
    <row r="66" spans="1:17" ht="16.5">
      <c r="A66" s="23" t="s">
        <v>431</v>
      </c>
      <c r="B66" s="23"/>
      <c r="C66" s="43"/>
      <c r="D66" s="43"/>
      <c r="E66" s="43">
        <v>61633</v>
      </c>
      <c r="F66" s="43">
        <v>31168</v>
      </c>
      <c r="G66" s="44">
        <v>22295</v>
      </c>
      <c r="H66" s="44">
        <v>19068</v>
      </c>
      <c r="I66" s="44">
        <v>19068</v>
      </c>
      <c r="J66" s="44">
        <v>9357</v>
      </c>
      <c r="K66" s="58">
        <v>-5000</v>
      </c>
      <c r="L66" s="58">
        <v>-1325</v>
      </c>
      <c r="M66" s="58">
        <v>3389</v>
      </c>
      <c r="N66" s="58">
        <v>4162</v>
      </c>
      <c r="P66" s="58">
        <f t="shared" si="6"/>
        <v>3227</v>
      </c>
      <c r="Q66" s="58">
        <f t="shared" si="7"/>
        <v>-3675</v>
      </c>
    </row>
    <row r="67" spans="1:17" ht="16.5">
      <c r="A67" s="23" t="s">
        <v>175</v>
      </c>
      <c r="B67" s="23"/>
      <c r="C67" s="43"/>
      <c r="D67" s="43"/>
      <c r="E67" s="43"/>
      <c r="F67" s="43"/>
      <c r="G67" s="44"/>
      <c r="H67" s="44">
        <v>0</v>
      </c>
      <c r="I67" s="44"/>
      <c r="J67" s="44">
        <v>0</v>
      </c>
      <c r="K67" s="58"/>
      <c r="L67" s="58">
        <v>0</v>
      </c>
      <c r="M67" s="58">
        <v>0</v>
      </c>
      <c r="N67" s="58">
        <v>0</v>
      </c>
      <c r="P67" s="58">
        <f t="shared" si="6"/>
        <v>0</v>
      </c>
      <c r="Q67" s="58">
        <f t="shared" si="7"/>
        <v>0</v>
      </c>
    </row>
    <row r="68" spans="1:17" ht="16.5">
      <c r="A68" s="23" t="s">
        <v>176</v>
      </c>
      <c r="B68" s="23"/>
      <c r="C68" s="43"/>
      <c r="D68" s="43"/>
      <c r="E68" s="43"/>
      <c r="F68" s="43"/>
      <c r="G68" s="44"/>
      <c r="H68" s="44"/>
      <c r="I68" s="44"/>
      <c r="J68" s="44">
        <v>0</v>
      </c>
      <c r="K68" s="58"/>
      <c r="L68" s="58">
        <v>0</v>
      </c>
      <c r="M68" s="58">
        <v>0</v>
      </c>
      <c r="N68" s="58">
        <v>0</v>
      </c>
      <c r="P68" s="58">
        <f t="shared" si="6"/>
        <v>0</v>
      </c>
      <c r="Q68" s="58">
        <f t="shared" si="7"/>
        <v>0</v>
      </c>
    </row>
    <row r="69" spans="1:17" ht="16.5">
      <c r="A69" s="23" t="s">
        <v>209</v>
      </c>
      <c r="B69" s="23"/>
      <c r="C69" s="43"/>
      <c r="D69" s="43"/>
      <c r="E69" s="43"/>
      <c r="F69" s="43"/>
      <c r="G69" s="44"/>
      <c r="H69" s="44"/>
      <c r="I69" s="44"/>
      <c r="J69" s="44">
        <v>0</v>
      </c>
      <c r="K69" s="58"/>
      <c r="L69" s="58">
        <v>0</v>
      </c>
      <c r="M69" s="58">
        <v>0</v>
      </c>
      <c r="N69" s="58">
        <v>0</v>
      </c>
      <c r="P69" s="58">
        <f t="shared" si="6"/>
        <v>0</v>
      </c>
      <c r="Q69" s="58">
        <f t="shared" si="7"/>
        <v>0</v>
      </c>
    </row>
    <row r="70" spans="1:17" ht="16.5">
      <c r="A70" s="23" t="s">
        <v>178</v>
      </c>
      <c r="B70" s="23"/>
      <c r="C70" s="43"/>
      <c r="D70" s="43"/>
      <c r="E70" s="43"/>
      <c r="F70" s="43"/>
      <c r="G70" s="44">
        <v>-2988378</v>
      </c>
      <c r="H70" s="44"/>
      <c r="I70" s="44"/>
      <c r="J70" s="44">
        <v>0</v>
      </c>
      <c r="K70" s="58"/>
      <c r="L70" s="58">
        <v>0</v>
      </c>
      <c r="M70" s="58">
        <v>0</v>
      </c>
      <c r="N70" s="58">
        <v>0</v>
      </c>
      <c r="P70" s="58">
        <f t="shared" si="6"/>
        <v>-2988378</v>
      </c>
      <c r="Q70" s="58">
        <f t="shared" si="7"/>
        <v>0</v>
      </c>
    </row>
    <row r="71" spans="1:17" ht="16.5">
      <c r="A71" s="76" t="s">
        <v>208</v>
      </c>
      <c r="B71" s="23"/>
      <c r="C71" s="43"/>
      <c r="D71" s="43"/>
      <c r="E71" s="43"/>
      <c r="F71" s="43"/>
      <c r="G71" s="44"/>
      <c r="H71" s="44"/>
      <c r="I71" s="44"/>
      <c r="J71" s="44">
        <v>0</v>
      </c>
      <c r="K71" s="58"/>
      <c r="L71" s="58">
        <v>0</v>
      </c>
      <c r="M71" s="58">
        <v>0</v>
      </c>
      <c r="N71" s="58">
        <v>0</v>
      </c>
      <c r="P71" s="58">
        <f t="shared" si="6"/>
        <v>0</v>
      </c>
      <c r="Q71" s="58">
        <f t="shared" si="7"/>
        <v>0</v>
      </c>
    </row>
    <row r="72" spans="1:17" ht="16.5">
      <c r="A72" s="23" t="s">
        <v>179</v>
      </c>
      <c r="B72" s="23"/>
      <c r="C72" s="43"/>
      <c r="D72" s="43"/>
      <c r="E72" s="43"/>
      <c r="F72" s="43"/>
      <c r="G72" s="44"/>
      <c r="H72" s="44"/>
      <c r="I72" s="44"/>
      <c r="J72" s="44">
        <v>0</v>
      </c>
      <c r="K72" s="58"/>
      <c r="L72" s="58">
        <v>0</v>
      </c>
      <c r="M72" s="58">
        <v>0</v>
      </c>
      <c r="N72" s="58">
        <v>0</v>
      </c>
      <c r="P72" s="58">
        <f t="shared" si="6"/>
        <v>0</v>
      </c>
      <c r="Q72" s="58">
        <f t="shared" si="7"/>
        <v>0</v>
      </c>
    </row>
    <row r="73" spans="1:17" ht="16.5">
      <c r="A73" s="23" t="s">
        <v>210</v>
      </c>
      <c r="B73" s="23"/>
      <c r="C73" s="43"/>
      <c r="D73" s="43"/>
      <c r="E73" s="43"/>
      <c r="F73" s="43"/>
      <c r="G73" s="44"/>
      <c r="H73" s="44"/>
      <c r="I73" s="44"/>
      <c r="J73" s="44">
        <v>0</v>
      </c>
      <c r="K73" s="58"/>
      <c r="L73" s="58">
        <v>0</v>
      </c>
      <c r="M73" s="58">
        <v>0</v>
      </c>
      <c r="N73" s="58">
        <v>0</v>
      </c>
      <c r="P73" s="58">
        <f t="shared" si="6"/>
        <v>0</v>
      </c>
      <c r="Q73" s="58">
        <f t="shared" si="7"/>
        <v>0</v>
      </c>
    </row>
    <row r="74" spans="1:17" ht="16.5">
      <c r="A74" s="23" t="s">
        <v>298</v>
      </c>
      <c r="B74" s="23"/>
      <c r="C74" s="43"/>
      <c r="D74" s="43"/>
      <c r="E74" s="43"/>
      <c r="F74" s="43"/>
      <c r="G74" s="44"/>
      <c r="H74" s="44"/>
      <c r="I74" s="44"/>
      <c r="J74" s="44">
        <v>0</v>
      </c>
      <c r="K74" s="58"/>
      <c r="L74" s="58">
        <v>0</v>
      </c>
      <c r="M74" s="58">
        <v>0</v>
      </c>
      <c r="N74" s="58">
        <v>0</v>
      </c>
      <c r="P74" s="58">
        <f t="shared" si="6"/>
        <v>0</v>
      </c>
      <c r="Q74" s="58">
        <f t="shared" si="7"/>
        <v>0</v>
      </c>
    </row>
    <row r="75" spans="1:17" ht="16.5">
      <c r="A75" s="23" t="s">
        <v>299</v>
      </c>
      <c r="B75" s="23"/>
      <c r="C75" s="43"/>
      <c r="D75" s="43"/>
      <c r="E75" s="43"/>
      <c r="F75" s="43"/>
      <c r="G75" s="44">
        <v>8300</v>
      </c>
      <c r="H75" s="44"/>
      <c r="I75" s="44"/>
      <c r="J75" s="44">
        <v>0</v>
      </c>
      <c r="K75" s="58"/>
      <c r="L75" s="58">
        <v>0</v>
      </c>
      <c r="M75" s="58">
        <v>0</v>
      </c>
      <c r="N75" s="58">
        <v>0</v>
      </c>
      <c r="P75" s="58">
        <f t="shared" si="6"/>
        <v>8300</v>
      </c>
      <c r="Q75" s="58">
        <f t="shared" si="7"/>
        <v>0</v>
      </c>
    </row>
    <row r="76" spans="1:17" ht="17.25" thickBot="1">
      <c r="A76" s="23" t="s">
        <v>177</v>
      </c>
      <c r="B76" s="23"/>
      <c r="C76" s="43"/>
      <c r="D76" s="43"/>
      <c r="E76" s="43">
        <v>-252763</v>
      </c>
      <c r="F76" s="43"/>
      <c r="G76" s="44">
        <v>-599</v>
      </c>
      <c r="H76" s="44">
        <v>-599</v>
      </c>
      <c r="I76" s="44">
        <v>-599</v>
      </c>
      <c r="J76" s="44">
        <v>0</v>
      </c>
      <c r="K76" s="58">
        <v>-323</v>
      </c>
      <c r="L76" s="58">
        <v>0</v>
      </c>
      <c r="M76" s="58">
        <v>-323</v>
      </c>
      <c r="N76" s="58">
        <v>0</v>
      </c>
      <c r="P76" s="58">
        <f t="shared" si="6"/>
        <v>0</v>
      </c>
      <c r="Q76" s="58">
        <f t="shared" si="7"/>
        <v>-323</v>
      </c>
    </row>
    <row r="77" spans="1:17" s="97" customFormat="1" ht="17.25" thickBot="1">
      <c r="A77" s="87" t="s">
        <v>180</v>
      </c>
      <c r="B77" s="88"/>
      <c r="C77" s="99">
        <f>SUM(C59:C76)</f>
        <v>0</v>
      </c>
      <c r="D77" s="99">
        <f>SUM(D59:D76)</f>
        <v>0</v>
      </c>
      <c r="E77" s="99">
        <f>SUM(E59:E76)</f>
        <v>-10581782</v>
      </c>
      <c r="F77" s="99">
        <f>SUM(F59:F76)</f>
        <v>-4255987</v>
      </c>
      <c r="G77" s="98">
        <f aca="true" t="shared" si="8" ref="G77:N77">SUM(G59:G76)</f>
        <v>-11501769</v>
      </c>
      <c r="H77" s="98">
        <f t="shared" si="8"/>
        <v>-4124327</v>
      </c>
      <c r="I77" s="98">
        <f t="shared" si="8"/>
        <v>-4124327</v>
      </c>
      <c r="J77" s="98">
        <f t="shared" si="8"/>
        <v>-4632375</v>
      </c>
      <c r="K77" s="102">
        <f t="shared" si="8"/>
        <v>-16630430</v>
      </c>
      <c r="L77" s="102">
        <f t="shared" si="8"/>
        <v>-13829768</v>
      </c>
      <c r="M77" s="102">
        <f t="shared" si="8"/>
        <v>-6746814</v>
      </c>
      <c r="N77" s="102">
        <f t="shared" si="8"/>
        <v>-6445476</v>
      </c>
      <c r="P77" s="102">
        <f>SUM(P59:P76)</f>
        <v>-7377442</v>
      </c>
      <c r="Q77" s="102">
        <f>SUM(Q59:Q76)</f>
        <v>-2800662</v>
      </c>
    </row>
    <row r="78" spans="1:17" ht="15.75">
      <c r="A78" s="24"/>
      <c r="B78" s="24"/>
      <c r="C78" s="43"/>
      <c r="D78" s="43"/>
      <c r="E78" s="43"/>
      <c r="F78" s="43"/>
      <c r="G78" s="44"/>
      <c r="H78" s="44"/>
      <c r="I78" s="44"/>
      <c r="J78" s="44"/>
      <c r="K78" s="58"/>
      <c r="L78" s="58"/>
      <c r="M78" s="58"/>
      <c r="N78" s="58"/>
      <c r="P78" s="58"/>
      <c r="Q78" s="58"/>
    </row>
    <row r="79" spans="1:17" ht="16.5">
      <c r="A79" s="37" t="s">
        <v>181</v>
      </c>
      <c r="B79" s="23"/>
      <c r="C79" s="43"/>
      <c r="D79" s="43"/>
      <c r="E79" s="43">
        <v>-11746</v>
      </c>
      <c r="F79" s="43">
        <v>-10310</v>
      </c>
      <c r="G79" s="44">
        <v>35963</v>
      </c>
      <c r="H79" s="44">
        <v>35200</v>
      </c>
      <c r="I79" s="44">
        <v>35200</v>
      </c>
      <c r="J79" s="44">
        <v>-4576</v>
      </c>
      <c r="K79" s="58">
        <v>-14014</v>
      </c>
      <c r="L79" s="58">
        <v>-4931</v>
      </c>
      <c r="M79" s="58">
        <v>625</v>
      </c>
      <c r="N79" s="58">
        <v>-3484</v>
      </c>
      <c r="P79" s="58">
        <f>G79-H79</f>
        <v>763</v>
      </c>
      <c r="Q79" s="58">
        <f>K79-L79</f>
        <v>-9083</v>
      </c>
    </row>
    <row r="80" spans="1:17" ht="15.75">
      <c r="A80" s="24"/>
      <c r="B80" s="24"/>
      <c r="C80" s="43"/>
      <c r="D80" s="43"/>
      <c r="E80" s="43"/>
      <c r="F80" s="43"/>
      <c r="G80" s="44"/>
      <c r="H80" s="44"/>
      <c r="I80" s="44"/>
      <c r="J80" s="44"/>
      <c r="K80" s="58"/>
      <c r="L80" s="58"/>
      <c r="M80" s="58"/>
      <c r="N80" s="58"/>
      <c r="P80" s="58"/>
      <c r="Q80" s="58"/>
    </row>
    <row r="81" spans="1:17" ht="16.5">
      <c r="A81" s="37" t="s">
        <v>182</v>
      </c>
      <c r="B81" s="23"/>
      <c r="C81" s="72"/>
      <c r="D81" s="72"/>
      <c r="E81" s="72"/>
      <c r="F81" s="72">
        <v>0</v>
      </c>
      <c r="G81" s="84">
        <v>2285830</v>
      </c>
      <c r="H81" s="84">
        <v>2285830</v>
      </c>
      <c r="I81" s="84">
        <v>2285830</v>
      </c>
      <c r="J81" s="84">
        <v>0</v>
      </c>
      <c r="K81" s="59">
        <v>20662</v>
      </c>
      <c r="L81" s="59">
        <v>20662</v>
      </c>
      <c r="M81" s="59">
        <v>0</v>
      </c>
      <c r="N81" s="59">
        <v>0</v>
      </c>
      <c r="P81" s="59">
        <f>G81-H81</f>
        <v>0</v>
      </c>
      <c r="Q81" s="59">
        <f>K81-L81</f>
        <v>0</v>
      </c>
    </row>
    <row r="82" spans="1:17" ht="15.75">
      <c r="A82" s="24"/>
      <c r="B82" s="24"/>
      <c r="C82" s="43"/>
      <c r="D82" s="43"/>
      <c r="E82" s="43"/>
      <c r="F82" s="43"/>
      <c r="G82" s="44"/>
      <c r="H82" s="44"/>
      <c r="I82" s="44"/>
      <c r="J82" s="44"/>
      <c r="K82" s="58"/>
      <c r="L82" s="58"/>
      <c r="M82" s="58"/>
      <c r="N82" s="58"/>
      <c r="P82" s="58"/>
      <c r="Q82" s="58"/>
    </row>
    <row r="83" spans="1:17" ht="16.5">
      <c r="A83" s="37" t="s">
        <v>211</v>
      </c>
      <c r="B83" s="23"/>
      <c r="C83" s="43">
        <f>SUM(C39,C56,C77,C79,C81)</f>
        <v>0</v>
      </c>
      <c r="D83" s="43">
        <f>SUM(D39,D56,D77,D79,D81)</f>
        <v>0</v>
      </c>
      <c r="E83" s="43">
        <f>SUM(E39,E56,E77,E79,E81)</f>
        <v>-955153</v>
      </c>
      <c r="F83" s="43">
        <f>SUM(F39,F56,F77,F79,F81)</f>
        <v>-1078935</v>
      </c>
      <c r="G83" s="44">
        <f aca="true" t="shared" si="9" ref="G83:N83">SUM(G39,G56,G77,G79,G81)</f>
        <v>644662</v>
      </c>
      <c r="H83" s="44">
        <f t="shared" si="9"/>
        <v>1673657</v>
      </c>
      <c r="I83" s="44">
        <f t="shared" si="9"/>
        <v>1673657</v>
      </c>
      <c r="J83" s="44">
        <f t="shared" si="9"/>
        <v>-120631</v>
      </c>
      <c r="K83" s="58">
        <f t="shared" si="9"/>
        <v>3050294</v>
      </c>
      <c r="L83" s="58">
        <f t="shared" si="9"/>
        <v>-249878</v>
      </c>
      <c r="M83" s="58">
        <f t="shared" si="9"/>
        <v>2859017</v>
      </c>
      <c r="N83" s="58">
        <f t="shared" si="9"/>
        <v>-41005</v>
      </c>
      <c r="P83" s="58">
        <f>SUM(P39,P56,P77,P79,P81)</f>
        <v>-1028995</v>
      </c>
      <c r="Q83" s="58">
        <f>SUM(Q39,Q56,Q77,Q79,Q81)</f>
        <v>3300172</v>
      </c>
    </row>
    <row r="84" spans="1:17" ht="16.5">
      <c r="A84" s="37" t="s">
        <v>183</v>
      </c>
      <c r="B84" s="23"/>
      <c r="C84" s="72"/>
      <c r="D84" s="72"/>
      <c r="E84" s="72">
        <v>6693992</v>
      </c>
      <c r="F84" s="72">
        <v>6693992</v>
      </c>
      <c r="G84" s="84">
        <v>6049330</v>
      </c>
      <c r="H84" s="84">
        <v>6049330</v>
      </c>
      <c r="I84" s="84">
        <v>6049330</v>
      </c>
      <c r="J84" s="84">
        <v>6049330</v>
      </c>
      <c r="K84" s="59">
        <v>2999036</v>
      </c>
      <c r="L84" s="59">
        <v>2999036</v>
      </c>
      <c r="M84" s="59">
        <v>2999036</v>
      </c>
      <c r="N84" s="59">
        <v>2999036</v>
      </c>
      <c r="P84" s="59">
        <v>7722987</v>
      </c>
      <c r="Q84" s="59">
        <v>2749158</v>
      </c>
    </row>
    <row r="85" spans="1:17" ht="15.75">
      <c r="A85" s="24"/>
      <c r="B85" s="24"/>
      <c r="C85" s="43"/>
      <c r="D85" s="43"/>
      <c r="E85" s="43"/>
      <c r="F85" s="43"/>
      <c r="G85" s="44"/>
      <c r="H85" s="44"/>
      <c r="I85" s="44"/>
      <c r="J85" s="44"/>
      <c r="K85" s="58"/>
      <c r="L85" s="58"/>
      <c r="M85" s="58"/>
      <c r="N85" s="58"/>
      <c r="P85" s="58"/>
      <c r="Q85" s="58"/>
    </row>
    <row r="86" spans="1:17" ht="16.5">
      <c r="A86" s="37" t="s">
        <v>184</v>
      </c>
      <c r="B86" s="23"/>
      <c r="C86" s="73">
        <f>SUM(C83:C84)</f>
        <v>0</v>
      </c>
      <c r="D86" s="73">
        <f>SUM(D83:D84)</f>
        <v>0</v>
      </c>
      <c r="E86" s="73">
        <f>SUM(E83:E84)</f>
        <v>5738839</v>
      </c>
      <c r="F86" s="73">
        <f>SUM(F83:F84)</f>
        <v>5615057</v>
      </c>
      <c r="G86" s="85">
        <f aca="true" t="shared" si="10" ref="G86:N86">SUM(G83:G84)</f>
        <v>6693992</v>
      </c>
      <c r="H86" s="85">
        <f t="shared" si="10"/>
        <v>7722987</v>
      </c>
      <c r="I86" s="85">
        <f t="shared" si="10"/>
        <v>7722987</v>
      </c>
      <c r="J86" s="85">
        <f t="shared" si="10"/>
        <v>5928699</v>
      </c>
      <c r="K86" s="60">
        <f t="shared" si="10"/>
        <v>6049330</v>
      </c>
      <c r="L86" s="60">
        <f t="shared" si="10"/>
        <v>2749158</v>
      </c>
      <c r="M86" s="60">
        <f t="shared" si="10"/>
        <v>5858053</v>
      </c>
      <c r="N86" s="60">
        <f t="shared" si="10"/>
        <v>2958031</v>
      </c>
      <c r="P86" s="60">
        <f>SUM(P83:P84)</f>
        <v>6693992</v>
      </c>
      <c r="Q86" s="60">
        <f>SUM(Q83:Q84)</f>
        <v>6049330</v>
      </c>
    </row>
  </sheetData>
  <sheetProtection/>
  <mergeCells count="1">
    <mergeCell ref="A1:A2"/>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1:Q86"/>
  <sheetViews>
    <sheetView zoomScalePageLayoutView="0" workbookViewId="0" topLeftCell="A1">
      <selection activeCell="A86" sqref="A86"/>
    </sheetView>
  </sheetViews>
  <sheetFormatPr defaultColWidth="48.75390625" defaultRowHeight="15.75" outlineLevelRow="1" outlineLevelCol="1"/>
  <cols>
    <col min="1" max="1" width="47.125" style="105" bestFit="1" customWidth="1"/>
    <col min="2" max="2" width="2.50390625" style="105" customWidth="1"/>
    <col min="3" max="4" width="14.00390625" style="69" hidden="1" customWidth="1" outlineLevel="1"/>
    <col min="5" max="5" width="16.375" style="69" customWidth="1" collapsed="1"/>
    <col min="6" max="6" width="14.75390625" style="69" hidden="1" customWidth="1" outlineLevel="1"/>
    <col min="7" max="8" width="14.00390625" style="81" hidden="1" customWidth="1" outlineLevel="1"/>
    <col min="9" max="9" width="16.375" style="81" customWidth="1" collapsed="1"/>
    <col min="10" max="10" width="14.00390625" style="81" hidden="1" customWidth="1" outlineLevel="1"/>
    <col min="11" max="12" width="12.75390625" style="104" hidden="1" customWidth="1" outlineLevel="1"/>
    <col min="13" max="13" width="15.125" style="104" hidden="1" customWidth="1" outlineLevel="1"/>
    <col min="14" max="14" width="12.75390625" style="104" hidden="1" customWidth="1" outlineLevel="1"/>
    <col min="15" max="15" width="10.625" style="105" hidden="1" customWidth="1" outlineLevel="1"/>
    <col min="16" max="17" width="12.75390625" style="104" hidden="1" customWidth="1" outlineLevel="1"/>
    <col min="18" max="18" width="13.75390625" style="105" hidden="1" customWidth="1" outlineLevel="1"/>
    <col min="19" max="19" width="12.25390625" style="105" hidden="1" customWidth="1" outlineLevel="1"/>
    <col min="20" max="20" width="24.75390625" style="105" customWidth="1" collapsed="1"/>
    <col min="21" max="16384" width="48.75390625" style="105" customWidth="1"/>
  </cols>
  <sheetData>
    <row r="1" spans="1:17" s="4" customFormat="1" ht="16.5">
      <c r="A1" s="411"/>
      <c r="B1" s="52"/>
      <c r="C1" s="70" t="s">
        <v>307</v>
      </c>
      <c r="D1" s="70" t="s">
        <v>308</v>
      </c>
      <c r="E1" s="70" t="s">
        <v>309</v>
      </c>
      <c r="F1" s="70" t="s">
        <v>310</v>
      </c>
      <c r="G1" s="82" t="s">
        <v>297</v>
      </c>
      <c r="H1" s="82" t="s">
        <v>294</v>
      </c>
      <c r="I1" s="82" t="s">
        <v>286</v>
      </c>
      <c r="J1" s="82" t="s">
        <v>273</v>
      </c>
      <c r="K1" s="56" t="s">
        <v>265</v>
      </c>
      <c r="L1" s="56" t="s">
        <v>267</v>
      </c>
      <c r="M1" s="56" t="s">
        <v>269</v>
      </c>
      <c r="N1" s="56" t="s">
        <v>271</v>
      </c>
      <c r="P1" s="56" t="s">
        <v>300</v>
      </c>
      <c r="Q1" s="56" t="s">
        <v>301</v>
      </c>
    </row>
    <row r="2" spans="1:17" ht="17.25" customHeight="1" hidden="1" outlineLevel="1" thickBot="1">
      <c r="A2" s="411"/>
      <c r="B2" s="49"/>
      <c r="C2" s="71"/>
      <c r="D2" s="71"/>
      <c r="E2" s="71"/>
      <c r="F2" s="71"/>
      <c r="G2" s="83"/>
      <c r="H2" s="83"/>
      <c r="I2" s="83"/>
      <c r="J2" s="83"/>
      <c r="K2" s="57"/>
      <c r="L2" s="57"/>
      <c r="M2" s="57"/>
      <c r="N2" s="57"/>
      <c r="P2" s="57"/>
      <c r="Q2" s="57"/>
    </row>
    <row r="3" spans="1:17" ht="16.5" collapsed="1">
      <c r="A3" s="23" t="s">
        <v>142</v>
      </c>
      <c r="B3" s="23"/>
      <c r="C3" s="43"/>
      <c r="D3" s="43"/>
      <c r="E3" s="43"/>
      <c r="F3" s="43"/>
      <c r="G3" s="44"/>
      <c r="H3" s="44"/>
      <c r="I3" s="44"/>
      <c r="J3" s="44"/>
      <c r="K3" s="58"/>
      <c r="L3" s="58"/>
      <c r="M3" s="58"/>
      <c r="N3" s="58"/>
      <c r="P3" s="58"/>
      <c r="Q3" s="58"/>
    </row>
    <row r="4" spans="1:17" ht="16.5">
      <c r="A4" s="23" t="s">
        <v>143</v>
      </c>
      <c r="B4" s="23"/>
      <c r="C4" s="43"/>
      <c r="D4" s="43"/>
      <c r="E4" s="43">
        <v>7396937</v>
      </c>
      <c r="F4" s="43">
        <v>3444402</v>
      </c>
      <c r="G4" s="44">
        <v>13626180</v>
      </c>
      <c r="H4" s="44">
        <v>10221323</v>
      </c>
      <c r="I4" s="44">
        <v>6761508</v>
      </c>
      <c r="J4" s="44">
        <v>3292171</v>
      </c>
      <c r="K4" s="58">
        <v>13817778</v>
      </c>
      <c r="L4" s="58">
        <v>10634839</v>
      </c>
      <c r="M4" s="58">
        <v>6995717</v>
      </c>
      <c r="N4" s="58">
        <v>3619219</v>
      </c>
      <c r="P4" s="58">
        <f aca="true" t="shared" si="0" ref="P4:P38">G4-H4</f>
        <v>3404857</v>
      </c>
      <c r="Q4" s="58">
        <f aca="true" t="shared" si="1" ref="Q4:Q38">K4-L4</f>
        <v>3182939</v>
      </c>
    </row>
    <row r="5" spans="1:17" ht="16.5">
      <c r="A5" s="23" t="s">
        <v>144</v>
      </c>
      <c r="B5" s="23"/>
      <c r="C5" s="43"/>
      <c r="D5" s="43"/>
      <c r="E5" s="43"/>
      <c r="F5" s="43"/>
      <c r="G5" s="44"/>
      <c r="H5" s="44"/>
      <c r="I5" s="44"/>
      <c r="J5" s="44"/>
      <c r="K5" s="58"/>
      <c r="L5" s="58"/>
      <c r="M5" s="58">
        <v>0</v>
      </c>
      <c r="N5" s="58">
        <v>0</v>
      </c>
      <c r="P5" s="58">
        <f t="shared" si="0"/>
        <v>0</v>
      </c>
      <c r="Q5" s="58">
        <f t="shared" si="1"/>
        <v>0</v>
      </c>
    </row>
    <row r="6" spans="1:17" ht="16.5">
      <c r="A6" s="23" t="s">
        <v>347</v>
      </c>
      <c r="B6" s="23"/>
      <c r="C6" s="43"/>
      <c r="D6" s="43"/>
      <c r="E6" s="43">
        <v>3964601</v>
      </c>
      <c r="F6" s="43">
        <v>2052117</v>
      </c>
      <c r="G6" s="44">
        <v>8209121</v>
      </c>
      <c r="H6" s="44">
        <v>6122713</v>
      </c>
      <c r="I6" s="44">
        <v>3886299</v>
      </c>
      <c r="J6" s="44">
        <v>2016252</v>
      </c>
      <c r="K6" s="58">
        <v>8062576</v>
      </c>
      <c r="L6" s="58">
        <v>6061255</v>
      </c>
      <c r="M6" s="58">
        <v>4021151</v>
      </c>
      <c r="N6" s="58">
        <v>2006526</v>
      </c>
      <c r="P6" s="58">
        <f t="shared" si="0"/>
        <v>2086408</v>
      </c>
      <c r="Q6" s="58">
        <f t="shared" si="1"/>
        <v>2001321</v>
      </c>
    </row>
    <row r="7" spans="1:17" ht="16.5">
      <c r="A7" s="23" t="s">
        <v>348</v>
      </c>
      <c r="B7" s="23"/>
      <c r="C7" s="43"/>
      <c r="D7" s="43"/>
      <c r="E7" s="43">
        <v>855230</v>
      </c>
      <c r="F7" s="43">
        <v>352916</v>
      </c>
      <c r="G7" s="44">
        <v>1287706</v>
      </c>
      <c r="H7" s="44">
        <v>962696</v>
      </c>
      <c r="I7" s="44">
        <v>760936</v>
      </c>
      <c r="J7" s="44">
        <v>291152</v>
      </c>
      <c r="K7" s="58">
        <v>1094436</v>
      </c>
      <c r="L7" s="58">
        <v>821854</v>
      </c>
      <c r="M7" s="58">
        <v>548157</v>
      </c>
      <c r="N7" s="58">
        <v>275024</v>
      </c>
      <c r="P7" s="58">
        <f>G7-H7</f>
        <v>325010</v>
      </c>
      <c r="Q7" s="58">
        <f>K7-L7</f>
        <v>272582</v>
      </c>
    </row>
    <row r="8" spans="1:17" ht="16.5">
      <c r="A8" s="23" t="s">
        <v>146</v>
      </c>
      <c r="B8" s="23"/>
      <c r="C8" s="43"/>
      <c r="D8" s="43"/>
      <c r="E8" s="43">
        <v>225625</v>
      </c>
      <c r="F8" s="43">
        <v>106851</v>
      </c>
      <c r="G8" s="44">
        <v>439978</v>
      </c>
      <c r="H8" s="44">
        <v>346865</v>
      </c>
      <c r="I8" s="44">
        <v>228784</v>
      </c>
      <c r="J8" s="44">
        <v>59918</v>
      </c>
      <c r="K8" s="58">
        <v>1417661</v>
      </c>
      <c r="L8" s="58">
        <v>1306004</v>
      </c>
      <c r="M8" s="58">
        <v>1084275</v>
      </c>
      <c r="N8" s="58">
        <v>296565</v>
      </c>
      <c r="P8" s="58">
        <f t="shared" si="0"/>
        <v>93113</v>
      </c>
      <c r="Q8" s="58">
        <f t="shared" si="1"/>
        <v>111657</v>
      </c>
    </row>
    <row r="9" spans="1:17" ht="16.5">
      <c r="A9" s="23" t="s">
        <v>148</v>
      </c>
      <c r="B9" s="23"/>
      <c r="C9" s="43"/>
      <c r="D9" s="43"/>
      <c r="E9" s="43">
        <v>121335</v>
      </c>
      <c r="F9" s="43">
        <v>64076</v>
      </c>
      <c r="G9" s="44">
        <v>436627</v>
      </c>
      <c r="H9" s="44">
        <v>357765</v>
      </c>
      <c r="I9" s="44">
        <v>177125</v>
      </c>
      <c r="J9" s="44">
        <v>90750</v>
      </c>
      <c r="K9" s="58">
        <v>542908</v>
      </c>
      <c r="L9" s="58">
        <v>486324</v>
      </c>
      <c r="M9" s="58">
        <v>372847</v>
      </c>
      <c r="N9" s="58">
        <v>84541</v>
      </c>
      <c r="P9" s="58">
        <f t="shared" si="0"/>
        <v>78862</v>
      </c>
      <c r="Q9" s="58">
        <f t="shared" si="1"/>
        <v>56584</v>
      </c>
    </row>
    <row r="10" spans="1:17" ht="16.5">
      <c r="A10" s="23" t="s">
        <v>349</v>
      </c>
      <c r="B10" s="23"/>
      <c r="C10" s="43"/>
      <c r="D10" s="43"/>
      <c r="E10" s="43">
        <v>95440</v>
      </c>
      <c r="F10" s="43">
        <v>13335</v>
      </c>
      <c r="G10" s="44">
        <v>141254</v>
      </c>
      <c r="H10" s="44">
        <v>58339</v>
      </c>
      <c r="I10" s="44">
        <v>139104</v>
      </c>
      <c r="J10" s="44">
        <v>51711</v>
      </c>
      <c r="K10" s="58">
        <v>456476</v>
      </c>
      <c r="L10" s="58">
        <v>346545</v>
      </c>
      <c r="M10" s="58">
        <v>224977</v>
      </c>
      <c r="N10" s="58">
        <v>108668</v>
      </c>
      <c r="P10" s="58">
        <f t="shared" si="0"/>
        <v>82915</v>
      </c>
      <c r="Q10" s="58">
        <f t="shared" si="1"/>
        <v>109931</v>
      </c>
    </row>
    <row r="11" spans="1:17" ht="16.5">
      <c r="A11" s="23" t="s">
        <v>150</v>
      </c>
      <c r="B11" s="23"/>
      <c r="C11" s="43"/>
      <c r="D11" s="43"/>
      <c r="E11" s="43">
        <v>0</v>
      </c>
      <c r="F11" s="43"/>
      <c r="G11" s="44"/>
      <c r="H11" s="44"/>
      <c r="I11" s="44">
        <v>0</v>
      </c>
      <c r="J11" s="44">
        <v>0</v>
      </c>
      <c r="K11" s="58"/>
      <c r="L11" s="58">
        <v>0</v>
      </c>
      <c r="M11" s="58">
        <v>0</v>
      </c>
      <c r="N11" s="58">
        <v>0</v>
      </c>
      <c r="P11" s="58">
        <f t="shared" si="0"/>
        <v>0</v>
      </c>
      <c r="Q11" s="58">
        <f t="shared" si="1"/>
        <v>0</v>
      </c>
    </row>
    <row r="12" spans="1:17" ht="16.5">
      <c r="A12" s="23" t="s">
        <v>185</v>
      </c>
      <c r="B12" s="23"/>
      <c r="C12" s="43"/>
      <c r="D12" s="43"/>
      <c r="E12" s="43">
        <v>0</v>
      </c>
      <c r="F12" s="43"/>
      <c r="G12" s="44"/>
      <c r="H12" s="44"/>
      <c r="I12" s="44">
        <v>0</v>
      </c>
      <c r="J12" s="44">
        <v>0</v>
      </c>
      <c r="K12" s="58"/>
      <c r="L12" s="58">
        <v>0</v>
      </c>
      <c r="M12" s="58">
        <v>0</v>
      </c>
      <c r="N12" s="58">
        <v>0</v>
      </c>
      <c r="P12" s="58">
        <f t="shared" si="0"/>
        <v>0</v>
      </c>
      <c r="Q12" s="58">
        <f t="shared" si="1"/>
        <v>0</v>
      </c>
    </row>
    <row r="13" spans="1:17" ht="16.5">
      <c r="A13" s="23" t="s">
        <v>218</v>
      </c>
      <c r="B13" s="23"/>
      <c r="C13" s="43"/>
      <c r="D13" s="43"/>
      <c r="E13" s="43">
        <v>12531</v>
      </c>
      <c r="F13" s="43">
        <v>6257</v>
      </c>
      <c r="G13" s="44">
        <v>24790</v>
      </c>
      <c r="H13" s="44">
        <v>19901</v>
      </c>
      <c r="I13" s="44">
        <v>13045</v>
      </c>
      <c r="J13" s="44">
        <v>6816</v>
      </c>
      <c r="K13" s="58">
        <v>25768</v>
      </c>
      <c r="L13" s="58">
        <v>19612</v>
      </c>
      <c r="M13" s="58">
        <v>13860</v>
      </c>
      <c r="N13" s="58">
        <v>6609</v>
      </c>
      <c r="P13" s="58">
        <f t="shared" si="0"/>
        <v>4889</v>
      </c>
      <c r="Q13" s="58">
        <f t="shared" si="1"/>
        <v>6156</v>
      </c>
    </row>
    <row r="14" spans="1:17" ht="16.5">
      <c r="A14" s="23" t="s">
        <v>151</v>
      </c>
      <c r="B14" s="23"/>
      <c r="C14" s="43"/>
      <c r="D14" s="43"/>
      <c r="E14" s="43">
        <v>1948</v>
      </c>
      <c r="F14" s="43"/>
      <c r="G14" s="44">
        <v>1209970</v>
      </c>
      <c r="H14" s="44">
        <v>1209970</v>
      </c>
      <c r="I14" s="44">
        <v>1604</v>
      </c>
      <c r="J14" s="44">
        <v>0</v>
      </c>
      <c r="K14" s="58">
        <v>3229</v>
      </c>
      <c r="L14" s="58">
        <v>3229</v>
      </c>
      <c r="M14" s="58">
        <v>3229</v>
      </c>
      <c r="N14" s="58">
        <v>0</v>
      </c>
      <c r="P14" s="58">
        <f t="shared" si="0"/>
        <v>0</v>
      </c>
      <c r="Q14" s="58">
        <f t="shared" si="1"/>
        <v>0</v>
      </c>
    </row>
    <row r="15" spans="1:17" ht="16.5">
      <c r="A15" s="23" t="s">
        <v>420</v>
      </c>
      <c r="B15" s="23"/>
      <c r="C15" s="43"/>
      <c r="D15" s="43"/>
      <c r="E15" s="43">
        <v>49269</v>
      </c>
      <c r="F15" s="43">
        <v>19692</v>
      </c>
      <c r="G15" s="44">
        <v>44292</v>
      </c>
      <c r="H15" s="44">
        <v>29605</v>
      </c>
      <c r="I15" s="44">
        <v>16269</v>
      </c>
      <c r="J15" s="44">
        <v>9211</v>
      </c>
      <c r="K15" s="58">
        <v>24857</v>
      </c>
      <c r="L15" s="58">
        <v>9298</v>
      </c>
      <c r="M15" s="58">
        <v>2843</v>
      </c>
      <c r="N15" s="58">
        <v>1965</v>
      </c>
      <c r="P15" s="58">
        <f t="shared" si="0"/>
        <v>14687</v>
      </c>
      <c r="Q15" s="58">
        <f t="shared" si="1"/>
        <v>15559</v>
      </c>
    </row>
    <row r="16" spans="1:17" ht="16.5">
      <c r="A16" s="23" t="s">
        <v>419</v>
      </c>
      <c r="B16" s="23"/>
      <c r="C16" s="43"/>
      <c r="D16" s="43"/>
      <c r="E16" s="43">
        <v>4556</v>
      </c>
      <c r="F16" s="43">
        <v>2173</v>
      </c>
      <c r="G16" s="44">
        <v>-6616</v>
      </c>
      <c r="H16" s="44">
        <v>6276</v>
      </c>
      <c r="I16" s="44">
        <v>4232</v>
      </c>
      <c r="J16" s="44">
        <v>2169</v>
      </c>
      <c r="K16" s="58">
        <v>4696</v>
      </c>
      <c r="L16" s="58">
        <v>2872</v>
      </c>
      <c r="M16" s="58">
        <v>971</v>
      </c>
      <c r="N16" s="58">
        <v>-954</v>
      </c>
      <c r="P16" s="58">
        <f t="shared" si="0"/>
        <v>-12892</v>
      </c>
      <c r="Q16" s="58">
        <f t="shared" si="1"/>
        <v>1824</v>
      </c>
    </row>
    <row r="17" spans="1:17" ht="16.5">
      <c r="A17" s="23" t="s">
        <v>204</v>
      </c>
      <c r="B17" s="23"/>
      <c r="C17" s="43"/>
      <c r="D17" s="43"/>
      <c r="E17" s="43">
        <v>0</v>
      </c>
      <c r="F17" s="43"/>
      <c r="G17" s="44">
        <v>-512</v>
      </c>
      <c r="H17" s="44">
        <v>-219</v>
      </c>
      <c r="I17" s="44">
        <v>0</v>
      </c>
      <c r="J17" s="44">
        <v>0</v>
      </c>
      <c r="K17" s="58">
        <v>-51499</v>
      </c>
      <c r="L17" s="58">
        <v>-51499</v>
      </c>
      <c r="M17" s="58">
        <v>0</v>
      </c>
      <c r="N17" s="58">
        <v>0</v>
      </c>
      <c r="P17" s="58">
        <f t="shared" si="0"/>
        <v>-293</v>
      </c>
      <c r="Q17" s="58">
        <f t="shared" si="1"/>
        <v>0</v>
      </c>
    </row>
    <row r="18" spans="1:17" ht="16.5">
      <c r="A18" s="23" t="s">
        <v>152</v>
      </c>
      <c r="B18" s="23"/>
      <c r="C18" s="43"/>
      <c r="D18" s="43"/>
      <c r="E18" s="43">
        <v>0</v>
      </c>
      <c r="F18" s="43"/>
      <c r="G18" s="44"/>
      <c r="H18" s="44"/>
      <c r="I18" s="44">
        <v>0</v>
      </c>
      <c r="J18" s="44">
        <v>0</v>
      </c>
      <c r="K18" s="58"/>
      <c r="L18" s="58">
        <v>0</v>
      </c>
      <c r="M18" s="58">
        <v>0</v>
      </c>
      <c r="N18" s="58">
        <v>0</v>
      </c>
      <c r="P18" s="58">
        <f t="shared" si="0"/>
        <v>0</v>
      </c>
      <c r="Q18" s="58">
        <f t="shared" si="1"/>
        <v>0</v>
      </c>
    </row>
    <row r="19" spans="1:17" ht="16.5">
      <c r="A19" s="23" t="s">
        <v>223</v>
      </c>
      <c r="B19" s="23"/>
      <c r="C19" s="43"/>
      <c r="D19" s="43"/>
      <c r="E19" s="43">
        <v>0</v>
      </c>
      <c r="F19" s="43"/>
      <c r="G19" s="44"/>
      <c r="H19" s="44"/>
      <c r="I19" s="44">
        <v>0</v>
      </c>
      <c r="J19" s="44">
        <v>0</v>
      </c>
      <c r="K19" s="58"/>
      <c r="L19" s="58">
        <v>0</v>
      </c>
      <c r="M19" s="58">
        <v>0</v>
      </c>
      <c r="N19" s="58">
        <v>0</v>
      </c>
      <c r="P19" s="58">
        <f t="shared" si="0"/>
        <v>0</v>
      </c>
      <c r="Q19" s="58">
        <f t="shared" si="1"/>
        <v>0</v>
      </c>
    </row>
    <row r="20" spans="1:17" ht="16.5">
      <c r="A20" s="23" t="s">
        <v>421</v>
      </c>
      <c r="B20" s="23"/>
      <c r="C20" s="43"/>
      <c r="D20" s="43"/>
      <c r="E20" s="43">
        <v>-3744</v>
      </c>
      <c r="F20" s="43">
        <v>940</v>
      </c>
      <c r="G20" s="44">
        <v>6754</v>
      </c>
      <c r="H20" s="44">
        <v>2926</v>
      </c>
      <c r="I20" s="44">
        <v>1733</v>
      </c>
      <c r="J20" s="44">
        <v>0</v>
      </c>
      <c r="K20" s="58">
        <v>4833</v>
      </c>
      <c r="L20" s="58">
        <v>4503</v>
      </c>
      <c r="M20" s="58">
        <v>3249</v>
      </c>
      <c r="N20" s="58">
        <v>3249</v>
      </c>
      <c r="P20" s="58">
        <f t="shared" si="0"/>
        <v>3828</v>
      </c>
      <c r="Q20" s="58">
        <f t="shared" si="1"/>
        <v>330</v>
      </c>
    </row>
    <row r="21" spans="1:17" ht="16.5">
      <c r="A21" s="23" t="s">
        <v>153</v>
      </c>
      <c r="B21" s="23"/>
      <c r="C21" s="43"/>
      <c r="D21" s="43"/>
      <c r="E21" s="43">
        <v>0</v>
      </c>
      <c r="F21" s="43"/>
      <c r="G21" s="44"/>
      <c r="H21" s="44"/>
      <c r="I21" s="44">
        <v>0</v>
      </c>
      <c r="J21" s="44">
        <v>0</v>
      </c>
      <c r="K21" s="58"/>
      <c r="L21" s="58">
        <v>0</v>
      </c>
      <c r="M21" s="58">
        <v>0</v>
      </c>
      <c r="N21" s="58">
        <v>0</v>
      </c>
      <c r="P21" s="58">
        <f t="shared" si="0"/>
        <v>0</v>
      </c>
      <c r="Q21" s="58">
        <f t="shared" si="1"/>
        <v>0</v>
      </c>
    </row>
    <row r="22" spans="1:17" ht="16.5">
      <c r="A22" s="23" t="s">
        <v>278</v>
      </c>
      <c r="B22" s="23"/>
      <c r="C22" s="43"/>
      <c r="D22" s="43"/>
      <c r="E22" s="43">
        <v>-221</v>
      </c>
      <c r="F22" s="43">
        <v>-110</v>
      </c>
      <c r="G22" s="44">
        <v>399931</v>
      </c>
      <c r="H22" s="44">
        <v>301869</v>
      </c>
      <c r="I22" s="44">
        <v>0</v>
      </c>
      <c r="J22" s="44">
        <v>0</v>
      </c>
      <c r="K22" s="58"/>
      <c r="L22" s="58">
        <v>-199120</v>
      </c>
      <c r="M22" s="58">
        <v>0</v>
      </c>
      <c r="N22" s="58">
        <v>0</v>
      </c>
      <c r="P22" s="58">
        <f t="shared" si="0"/>
        <v>98062</v>
      </c>
      <c r="Q22" s="58">
        <f t="shared" si="1"/>
        <v>199120</v>
      </c>
    </row>
    <row r="23" spans="1:17" ht="16.5">
      <c r="A23" s="23" t="s">
        <v>33</v>
      </c>
      <c r="B23" s="23"/>
      <c r="C23" s="43"/>
      <c r="D23" s="43"/>
      <c r="E23" s="43">
        <v>12047</v>
      </c>
      <c r="F23" s="43">
        <v>608</v>
      </c>
      <c r="G23" s="44">
        <v>22075</v>
      </c>
      <c r="H23" s="44">
        <v>26429</v>
      </c>
      <c r="I23" s="44">
        <v>20085</v>
      </c>
      <c r="J23" s="44">
        <v>-71982</v>
      </c>
      <c r="K23" s="58">
        <v>23228</v>
      </c>
      <c r="L23" s="58">
        <v>17108</v>
      </c>
      <c r="M23" s="58">
        <v>5963</v>
      </c>
      <c r="N23" s="58">
        <v>12122</v>
      </c>
      <c r="P23" s="58">
        <f t="shared" si="0"/>
        <v>-4354</v>
      </c>
      <c r="Q23" s="58">
        <f t="shared" si="1"/>
        <v>6120</v>
      </c>
    </row>
    <row r="24" spans="1:17" ht="16.5" customHeight="1">
      <c r="A24" s="23" t="s">
        <v>220</v>
      </c>
      <c r="B24" s="23"/>
      <c r="C24" s="43"/>
      <c r="D24" s="43"/>
      <c r="E24" s="43">
        <v>111377</v>
      </c>
      <c r="F24" s="43">
        <v>466464</v>
      </c>
      <c r="G24" s="44">
        <v>-1102338</v>
      </c>
      <c r="H24" s="44">
        <v>-626211</v>
      </c>
      <c r="I24" s="44">
        <v>-217427</v>
      </c>
      <c r="J24" s="44">
        <v>278315</v>
      </c>
      <c r="K24" s="58">
        <v>-258638</v>
      </c>
      <c r="L24" s="58">
        <v>-155658</v>
      </c>
      <c r="M24" s="58">
        <v>-248</v>
      </c>
      <c r="N24" s="58">
        <v>262926</v>
      </c>
      <c r="P24" s="58">
        <f t="shared" si="0"/>
        <v>-476127</v>
      </c>
      <c r="Q24" s="58">
        <f t="shared" si="1"/>
        <v>-102980</v>
      </c>
    </row>
    <row r="25" spans="1:17" ht="16.5">
      <c r="A25" s="23" t="s">
        <v>423</v>
      </c>
      <c r="B25" s="23"/>
      <c r="C25" s="43"/>
      <c r="D25" s="43"/>
      <c r="E25" s="43">
        <v>21320</v>
      </c>
      <c r="F25" s="43">
        <v>10912</v>
      </c>
      <c r="G25" s="44">
        <v>8041</v>
      </c>
      <c r="H25" s="44">
        <v>3475</v>
      </c>
      <c r="I25" s="44">
        <v>-1404</v>
      </c>
      <c r="J25" s="44">
        <v>-9935</v>
      </c>
      <c r="K25" s="58">
        <v>31356</v>
      </c>
      <c r="L25" s="58">
        <v>-67629</v>
      </c>
      <c r="M25" s="58">
        <v>-49905</v>
      </c>
      <c r="N25" s="58">
        <v>-16839</v>
      </c>
      <c r="P25" s="58">
        <f t="shared" si="0"/>
        <v>4566</v>
      </c>
      <c r="Q25" s="58">
        <f t="shared" si="1"/>
        <v>98985</v>
      </c>
    </row>
    <row r="26" spans="1:17" ht="16.5">
      <c r="A26" s="23" t="s">
        <v>155</v>
      </c>
      <c r="B26" s="23"/>
      <c r="C26" s="43"/>
      <c r="D26" s="43"/>
      <c r="E26" s="43">
        <v>83039</v>
      </c>
      <c r="F26" s="43">
        <v>72310</v>
      </c>
      <c r="G26" s="44">
        <v>286045</v>
      </c>
      <c r="H26" s="44">
        <v>251927</v>
      </c>
      <c r="I26" s="44">
        <v>317122</v>
      </c>
      <c r="J26" s="44">
        <v>201840</v>
      </c>
      <c r="K26" s="58">
        <v>-206970</v>
      </c>
      <c r="L26" s="58">
        <v>-18148</v>
      </c>
      <c r="M26" s="58">
        <v>-59546</v>
      </c>
      <c r="N26" s="58">
        <v>-26014</v>
      </c>
      <c r="P26" s="58">
        <f t="shared" si="0"/>
        <v>34118</v>
      </c>
      <c r="Q26" s="58">
        <f t="shared" si="1"/>
        <v>-188822</v>
      </c>
    </row>
    <row r="27" spans="1:17" ht="16.5">
      <c r="A27" s="23" t="s">
        <v>156</v>
      </c>
      <c r="B27" s="23"/>
      <c r="C27" s="43"/>
      <c r="D27" s="43"/>
      <c r="E27" s="43">
        <v>19012</v>
      </c>
      <c r="F27" s="43">
        <v>6961</v>
      </c>
      <c r="G27" s="44">
        <v>27866</v>
      </c>
      <c r="H27" s="44">
        <v>14066</v>
      </c>
      <c r="I27" s="44">
        <v>1663</v>
      </c>
      <c r="J27" s="44">
        <v>-5094</v>
      </c>
      <c r="K27" s="58">
        <v>-27593</v>
      </c>
      <c r="L27" s="58">
        <v>-20156</v>
      </c>
      <c r="M27" s="58">
        <v>-24565</v>
      </c>
      <c r="N27" s="58">
        <v>-3523</v>
      </c>
      <c r="P27" s="58">
        <f t="shared" si="0"/>
        <v>13800</v>
      </c>
      <c r="Q27" s="58">
        <f t="shared" si="1"/>
        <v>-7437</v>
      </c>
    </row>
    <row r="28" spans="1:17" ht="16.5">
      <c r="A28" s="23" t="s">
        <v>422</v>
      </c>
      <c r="B28" s="23"/>
      <c r="C28" s="43"/>
      <c r="D28" s="43"/>
      <c r="E28" s="43">
        <v>-573875</v>
      </c>
      <c r="F28" s="43">
        <v>-505244</v>
      </c>
      <c r="G28" s="44">
        <v>-602199</v>
      </c>
      <c r="H28" s="44">
        <v>-412763</v>
      </c>
      <c r="I28" s="44">
        <v>-274183</v>
      </c>
      <c r="J28" s="44">
        <v>-876001</v>
      </c>
      <c r="K28" s="58">
        <v>-684742</v>
      </c>
      <c r="L28" s="58">
        <v>-502109</v>
      </c>
      <c r="M28" s="58">
        <v>-377342</v>
      </c>
      <c r="N28" s="58">
        <v>-186482</v>
      </c>
      <c r="P28" s="58">
        <f t="shared" si="0"/>
        <v>-189436</v>
      </c>
      <c r="Q28" s="58">
        <f t="shared" si="1"/>
        <v>-182633</v>
      </c>
    </row>
    <row r="29" spans="1:17" ht="16.5">
      <c r="A29" s="23" t="s">
        <v>158</v>
      </c>
      <c r="B29" s="23"/>
      <c r="C29" s="43"/>
      <c r="D29" s="43"/>
      <c r="E29" s="43">
        <v>-59804</v>
      </c>
      <c r="F29" s="43">
        <v>-132</v>
      </c>
      <c r="G29" s="44">
        <v>463364</v>
      </c>
      <c r="H29" s="44">
        <v>337723</v>
      </c>
      <c r="I29" s="44">
        <v>-139792</v>
      </c>
      <c r="J29" s="44">
        <v>-115485</v>
      </c>
      <c r="K29" s="58">
        <v>39619</v>
      </c>
      <c r="L29" s="58">
        <v>-82104</v>
      </c>
      <c r="M29" s="58">
        <v>25484</v>
      </c>
      <c r="N29" s="58">
        <v>-115668</v>
      </c>
      <c r="P29" s="58">
        <f t="shared" si="0"/>
        <v>125641</v>
      </c>
      <c r="Q29" s="58">
        <f t="shared" si="1"/>
        <v>121723</v>
      </c>
    </row>
    <row r="30" spans="1:17" ht="16.5">
      <c r="A30" s="23" t="s">
        <v>50</v>
      </c>
      <c r="B30" s="23"/>
      <c r="C30" s="43"/>
      <c r="D30" s="43"/>
      <c r="E30" s="43">
        <v>4887</v>
      </c>
      <c r="F30" s="43">
        <v>-2282</v>
      </c>
      <c r="G30" s="44">
        <v>51892</v>
      </c>
      <c r="H30" s="44">
        <v>48117</v>
      </c>
      <c r="I30" s="44">
        <v>-4522</v>
      </c>
      <c r="J30" s="44">
        <v>-8058</v>
      </c>
      <c r="K30" s="58">
        <v>-10857</v>
      </c>
      <c r="L30" s="58">
        <v>-4392</v>
      </c>
      <c r="M30" s="58">
        <v>-907</v>
      </c>
      <c r="N30" s="58">
        <v>-4612</v>
      </c>
      <c r="P30" s="58">
        <f t="shared" si="0"/>
        <v>3775</v>
      </c>
      <c r="Q30" s="58">
        <f t="shared" si="1"/>
        <v>-6465</v>
      </c>
    </row>
    <row r="31" spans="1:17" ht="16.5">
      <c r="A31" s="23" t="s">
        <v>31</v>
      </c>
      <c r="B31" s="23"/>
      <c r="C31" s="43"/>
      <c r="D31" s="43"/>
      <c r="E31" s="43">
        <v>-441327</v>
      </c>
      <c r="F31" s="43">
        <v>-438897</v>
      </c>
      <c r="G31" s="44">
        <v>326327</v>
      </c>
      <c r="H31" s="44">
        <v>-125448</v>
      </c>
      <c r="I31" s="44">
        <v>-107790</v>
      </c>
      <c r="J31" s="44">
        <v>-110101</v>
      </c>
      <c r="K31" s="58">
        <v>-48486</v>
      </c>
      <c r="L31" s="58">
        <v>-46180</v>
      </c>
      <c r="M31" s="58">
        <v>-10097</v>
      </c>
      <c r="N31" s="58">
        <v>-160561</v>
      </c>
      <c r="P31" s="58">
        <f t="shared" si="0"/>
        <v>451775</v>
      </c>
      <c r="Q31" s="58">
        <f t="shared" si="1"/>
        <v>-2306</v>
      </c>
    </row>
    <row r="32" spans="1:17" ht="16.5">
      <c r="A32" s="23" t="s">
        <v>159</v>
      </c>
      <c r="B32" s="23"/>
      <c r="C32" s="43"/>
      <c r="D32" s="43"/>
      <c r="E32" s="43">
        <v>-117562</v>
      </c>
      <c r="F32" s="43">
        <v>-552545</v>
      </c>
      <c r="G32" s="44">
        <v>305703</v>
      </c>
      <c r="H32" s="44">
        <v>-28419</v>
      </c>
      <c r="I32" s="44">
        <v>-127809</v>
      </c>
      <c r="J32" s="44">
        <v>752181</v>
      </c>
      <c r="K32" s="58">
        <v>806885</v>
      </c>
      <c r="L32" s="58">
        <v>749174</v>
      </c>
      <c r="M32" s="58">
        <v>310591</v>
      </c>
      <c r="N32" s="58">
        <v>701350</v>
      </c>
      <c r="P32" s="58">
        <f t="shared" si="0"/>
        <v>334122</v>
      </c>
      <c r="Q32" s="58">
        <f t="shared" si="1"/>
        <v>57711</v>
      </c>
    </row>
    <row r="33" spans="1:17" ht="16.5">
      <c r="A33" s="23" t="s">
        <v>424</v>
      </c>
      <c r="B33" s="23"/>
      <c r="C33" s="43"/>
      <c r="D33" s="43"/>
      <c r="E33" s="43">
        <v>32880</v>
      </c>
      <c r="F33" s="43"/>
      <c r="G33" s="44"/>
      <c r="H33" s="44"/>
      <c r="I33" s="44">
        <v>33734</v>
      </c>
      <c r="J33" s="44"/>
      <c r="K33" s="58"/>
      <c r="L33" s="58"/>
      <c r="M33" s="58"/>
      <c r="N33" s="58"/>
      <c r="P33" s="58"/>
      <c r="Q33" s="58"/>
    </row>
    <row r="34" spans="1:17" ht="16.5">
      <c r="A34" s="23" t="s">
        <v>160</v>
      </c>
      <c r="B34" s="23"/>
      <c r="C34" s="43"/>
      <c r="D34" s="43"/>
      <c r="E34" s="43">
        <v>80286</v>
      </c>
      <c r="F34" s="43">
        <v>607876</v>
      </c>
      <c r="G34" s="44">
        <v>-135592</v>
      </c>
      <c r="H34" s="44">
        <v>-749481</v>
      </c>
      <c r="I34" s="44">
        <v>-180124</v>
      </c>
      <c r="J34" s="44">
        <v>582938</v>
      </c>
      <c r="K34" s="58">
        <v>-753804</v>
      </c>
      <c r="L34" s="58">
        <v>-1367787</v>
      </c>
      <c r="M34" s="58">
        <v>-713719</v>
      </c>
      <c r="N34" s="58">
        <v>814884</v>
      </c>
      <c r="P34" s="58">
        <f t="shared" si="0"/>
        <v>613889</v>
      </c>
      <c r="Q34" s="58">
        <f t="shared" si="1"/>
        <v>613983</v>
      </c>
    </row>
    <row r="35" spans="1:17" ht="16.5">
      <c r="A35" s="23" t="s">
        <v>36</v>
      </c>
      <c r="B35" s="23"/>
      <c r="C35" s="43"/>
      <c r="D35" s="43"/>
      <c r="E35" s="43">
        <v>-191003</v>
      </c>
      <c r="F35" s="43">
        <v>-637580</v>
      </c>
      <c r="G35" s="44">
        <v>413738</v>
      </c>
      <c r="H35" s="44">
        <v>15557</v>
      </c>
      <c r="I35" s="44">
        <v>66876</v>
      </c>
      <c r="J35" s="44">
        <v>-326873</v>
      </c>
      <c r="K35" s="58">
        <v>-102682</v>
      </c>
      <c r="L35" s="58">
        <v>-307944</v>
      </c>
      <c r="M35" s="58">
        <v>-208688</v>
      </c>
      <c r="N35" s="58">
        <v>-419190</v>
      </c>
      <c r="P35" s="58">
        <f t="shared" si="0"/>
        <v>398181</v>
      </c>
      <c r="Q35" s="58">
        <f t="shared" si="1"/>
        <v>205262</v>
      </c>
    </row>
    <row r="36" spans="1:17" ht="16.5">
      <c r="A36" s="23" t="s">
        <v>221</v>
      </c>
      <c r="B36" s="23"/>
      <c r="C36" s="43"/>
      <c r="D36" s="43"/>
      <c r="E36" s="43">
        <v>-302648</v>
      </c>
      <c r="F36" s="43">
        <v>-30314</v>
      </c>
      <c r="G36" s="44">
        <v>-1305821</v>
      </c>
      <c r="H36" s="44">
        <v>-1421060</v>
      </c>
      <c r="I36" s="44">
        <v>72707</v>
      </c>
      <c r="J36" s="44">
        <v>-412133</v>
      </c>
      <c r="K36" s="58">
        <v>514943</v>
      </c>
      <c r="L36" s="58">
        <v>-167291</v>
      </c>
      <c r="M36" s="58">
        <v>-23153</v>
      </c>
      <c r="N36" s="58">
        <v>-47994</v>
      </c>
      <c r="P36" s="58">
        <f t="shared" si="0"/>
        <v>115239</v>
      </c>
      <c r="Q36" s="58">
        <f t="shared" si="1"/>
        <v>682234</v>
      </c>
    </row>
    <row r="37" spans="1:17" ht="16.5">
      <c r="A37" s="23" t="s">
        <v>161</v>
      </c>
      <c r="B37" s="23"/>
      <c r="C37" s="43"/>
      <c r="D37" s="43"/>
      <c r="E37" s="43">
        <v>-56909</v>
      </c>
      <c r="F37" s="43">
        <v>22720</v>
      </c>
      <c r="G37" s="44">
        <v>570814</v>
      </c>
      <c r="H37" s="44">
        <v>425714</v>
      </c>
      <c r="I37" s="44">
        <v>379278</v>
      </c>
      <c r="J37" s="44">
        <v>214932</v>
      </c>
      <c r="K37" s="58">
        <v>1309370</v>
      </c>
      <c r="L37" s="58">
        <v>841454</v>
      </c>
      <c r="M37" s="58">
        <v>463782</v>
      </c>
      <c r="N37" s="58">
        <v>679707</v>
      </c>
      <c r="P37" s="58">
        <f t="shared" si="0"/>
        <v>145100</v>
      </c>
      <c r="Q37" s="58">
        <f t="shared" si="1"/>
        <v>467916</v>
      </c>
    </row>
    <row r="38" spans="1:17" ht="17.25" thickBot="1">
      <c r="A38" s="23" t="s">
        <v>291</v>
      </c>
      <c r="B38" s="23"/>
      <c r="C38" s="72"/>
      <c r="D38" s="72"/>
      <c r="E38" s="43">
        <v>74118</v>
      </c>
      <c r="F38" s="72">
        <v>-46528</v>
      </c>
      <c r="G38" s="84">
        <f>101374+9516</f>
        <v>110890</v>
      </c>
      <c r="H38" s="84">
        <v>14421</v>
      </c>
      <c r="I38" s="84">
        <f>13087-843</f>
        <v>12244</v>
      </c>
      <c r="J38" s="84">
        <f>85045-843</f>
        <v>84202</v>
      </c>
      <c r="K38" s="59">
        <v>-41636</v>
      </c>
      <c r="L38" s="59">
        <v>46856</v>
      </c>
      <c r="M38" s="59">
        <v>-23885</v>
      </c>
      <c r="N38" s="59">
        <v>11052</v>
      </c>
      <c r="P38" s="59">
        <f t="shared" si="0"/>
        <v>96469</v>
      </c>
      <c r="Q38" s="59">
        <f t="shared" si="1"/>
        <v>-88492</v>
      </c>
    </row>
    <row r="39" spans="1:17" s="97" customFormat="1" ht="17.25" thickBot="1">
      <c r="A39" s="87" t="s">
        <v>162</v>
      </c>
      <c r="B39" s="88"/>
      <c r="C39" s="91">
        <f>SUM(C4:C38)</f>
        <v>0</v>
      </c>
      <c r="D39" s="91">
        <f>SUM(D4:D38)</f>
        <v>0</v>
      </c>
      <c r="E39" s="91">
        <f>SUM(E4:E38)</f>
        <v>11419345</v>
      </c>
      <c r="F39" s="91">
        <f>SUM(F4:F38)</f>
        <v>5036978</v>
      </c>
      <c r="G39" s="89">
        <f aca="true" t="shared" si="2" ref="G39:N39">SUM(G4:G38)</f>
        <v>25260280</v>
      </c>
      <c r="H39" s="89">
        <f t="shared" si="2"/>
        <v>17414076</v>
      </c>
      <c r="I39" s="89">
        <f t="shared" si="2"/>
        <v>11841297</v>
      </c>
      <c r="J39" s="89">
        <f t="shared" si="2"/>
        <v>5998896</v>
      </c>
      <c r="K39" s="94">
        <f t="shared" si="2"/>
        <v>25993712</v>
      </c>
      <c r="L39" s="94">
        <f t="shared" si="2"/>
        <v>18360910</v>
      </c>
      <c r="M39" s="94">
        <f t="shared" si="2"/>
        <v>12585041</v>
      </c>
      <c r="N39" s="94">
        <f t="shared" si="2"/>
        <v>7902570</v>
      </c>
      <c r="P39" s="94">
        <f>SUM(P4:P38)</f>
        <v>7846204</v>
      </c>
      <c r="Q39" s="94">
        <f>SUM(Q4:Q38)</f>
        <v>7632802</v>
      </c>
    </row>
    <row r="40" spans="1:17" ht="15.75">
      <c r="A40" s="24"/>
      <c r="B40" s="24"/>
      <c r="C40" s="43"/>
      <c r="D40" s="43"/>
      <c r="E40" s="43"/>
      <c r="F40" s="43"/>
      <c r="G40" s="44"/>
      <c r="H40" s="44"/>
      <c r="I40" s="44"/>
      <c r="J40" s="44"/>
      <c r="K40" s="58"/>
      <c r="L40" s="58"/>
      <c r="M40" s="58"/>
      <c r="N40" s="58"/>
      <c r="P40" s="58"/>
      <c r="Q40" s="58"/>
    </row>
    <row r="41" spans="1:17" ht="16.5">
      <c r="A41" s="23" t="s">
        <v>163</v>
      </c>
      <c r="B41" s="23"/>
      <c r="C41" s="43"/>
      <c r="D41" s="43"/>
      <c r="E41" s="43"/>
      <c r="F41" s="43"/>
      <c r="G41" s="44"/>
      <c r="H41" s="44"/>
      <c r="I41" s="44"/>
      <c r="J41" s="44"/>
      <c r="K41" s="58"/>
      <c r="L41" s="58"/>
      <c r="M41" s="58"/>
      <c r="N41" s="58"/>
      <c r="P41" s="58"/>
      <c r="Q41" s="58"/>
    </row>
    <row r="42" spans="1:17" ht="16.5">
      <c r="A42" s="23" t="s">
        <v>164</v>
      </c>
      <c r="B42" s="23"/>
      <c r="C42" s="43"/>
      <c r="D42" s="43"/>
      <c r="E42" s="43">
        <v>-3167677</v>
      </c>
      <c r="F42" s="43">
        <v>-1543033</v>
      </c>
      <c r="G42" s="44">
        <v>-6417225</v>
      </c>
      <c r="H42" s="44">
        <v>-4953898</v>
      </c>
      <c r="I42" s="44">
        <v>-2608940</v>
      </c>
      <c r="J42" s="44">
        <v>-1388724</v>
      </c>
      <c r="K42" s="58">
        <v>-6196382</v>
      </c>
      <c r="L42" s="58">
        <v>-4791864</v>
      </c>
      <c r="M42" s="58">
        <v>-2826737</v>
      </c>
      <c r="N42" s="58">
        <v>-1464198</v>
      </c>
      <c r="P42" s="58">
        <f aca="true" t="shared" si="3" ref="P42:P55">G42-H42</f>
        <v>-1463327</v>
      </c>
      <c r="Q42" s="58">
        <f aca="true" t="shared" si="4" ref="Q42:Q55">K42-L42</f>
        <v>-1404518</v>
      </c>
    </row>
    <row r="43" spans="1:17" ht="16.5">
      <c r="A43" s="23" t="s">
        <v>222</v>
      </c>
      <c r="B43" s="23"/>
      <c r="C43" s="43"/>
      <c r="D43" s="43"/>
      <c r="E43" s="43">
        <v>-248923</v>
      </c>
      <c r="F43" s="43">
        <v>-194246</v>
      </c>
      <c r="G43" s="44">
        <v>-352819</v>
      </c>
      <c r="H43" s="44">
        <v>-304404</v>
      </c>
      <c r="I43" s="44">
        <v>-211414</v>
      </c>
      <c r="J43" s="44">
        <v>-93985</v>
      </c>
      <c r="K43" s="58">
        <v>-121892</v>
      </c>
      <c r="L43" s="58">
        <v>-67588</v>
      </c>
      <c r="M43" s="58">
        <v>-50537</v>
      </c>
      <c r="N43" s="58">
        <v>-19827</v>
      </c>
      <c r="P43" s="58">
        <f t="shared" si="3"/>
        <v>-48415</v>
      </c>
      <c r="Q43" s="58">
        <f t="shared" si="4"/>
        <v>-54304</v>
      </c>
    </row>
    <row r="44" spans="1:17" ht="16.5">
      <c r="A44" s="61" t="s">
        <v>215</v>
      </c>
      <c r="B44" s="23"/>
      <c r="C44" s="43"/>
      <c r="D44" s="43"/>
      <c r="E44" s="43">
        <v>0</v>
      </c>
      <c r="F44" s="43"/>
      <c r="G44" s="44"/>
      <c r="H44" s="44"/>
      <c r="I44" s="44">
        <v>0</v>
      </c>
      <c r="J44" s="44">
        <v>0</v>
      </c>
      <c r="K44" s="58">
        <v>238541</v>
      </c>
      <c r="L44" s="58">
        <v>238541</v>
      </c>
      <c r="M44" s="58">
        <v>0</v>
      </c>
      <c r="N44" s="58">
        <v>0</v>
      </c>
      <c r="P44" s="58">
        <f t="shared" si="3"/>
        <v>0</v>
      </c>
      <c r="Q44" s="58">
        <f t="shared" si="4"/>
        <v>0</v>
      </c>
    </row>
    <row r="45" spans="1:17" ht="16.5">
      <c r="A45" s="23" t="s">
        <v>165</v>
      </c>
      <c r="B45" s="23"/>
      <c r="C45" s="43"/>
      <c r="D45" s="43"/>
      <c r="E45" s="43">
        <v>0</v>
      </c>
      <c r="F45" s="43"/>
      <c r="G45" s="44">
        <v>-8414168</v>
      </c>
      <c r="H45" s="44">
        <v>-8414168</v>
      </c>
      <c r="I45" s="44">
        <v>-219</v>
      </c>
      <c r="J45" s="44">
        <v>0</v>
      </c>
      <c r="K45" s="58">
        <v>-74492</v>
      </c>
      <c r="L45" s="58">
        <v>-21392</v>
      </c>
      <c r="M45" s="58">
        <v>-10592</v>
      </c>
      <c r="N45" s="58">
        <v>-1592</v>
      </c>
      <c r="P45" s="58">
        <f t="shared" si="3"/>
        <v>0</v>
      </c>
      <c r="Q45" s="58">
        <f t="shared" si="4"/>
        <v>-53100</v>
      </c>
    </row>
    <row r="46" spans="1:17" ht="16.5">
      <c r="A46" s="23" t="s">
        <v>428</v>
      </c>
      <c r="B46" s="23"/>
      <c r="C46" s="43"/>
      <c r="D46" s="43"/>
      <c r="E46" s="43">
        <v>8363</v>
      </c>
      <c r="F46" s="43"/>
      <c r="G46" s="44">
        <v>-8529</v>
      </c>
      <c r="H46" s="44"/>
      <c r="I46" s="44">
        <v>709</v>
      </c>
      <c r="J46" s="44">
        <v>0</v>
      </c>
      <c r="K46" s="58">
        <v>-51685</v>
      </c>
      <c r="L46" s="58">
        <v>142</v>
      </c>
      <c r="M46" s="58">
        <v>142</v>
      </c>
      <c r="N46" s="58">
        <v>71</v>
      </c>
      <c r="P46" s="58">
        <f t="shared" si="3"/>
        <v>-8529</v>
      </c>
      <c r="Q46" s="58">
        <f t="shared" si="4"/>
        <v>-51827</v>
      </c>
    </row>
    <row r="47" spans="1:17" ht="16.5">
      <c r="A47" s="23" t="s">
        <v>425</v>
      </c>
      <c r="B47" s="23"/>
      <c r="C47" s="43"/>
      <c r="D47" s="43"/>
      <c r="E47" s="43">
        <v>-92992</v>
      </c>
      <c r="F47" s="43">
        <v>-59574</v>
      </c>
      <c r="G47" s="44">
        <v>-34992</v>
      </c>
      <c r="H47" s="44">
        <v>-18018</v>
      </c>
      <c r="I47" s="44">
        <v>-118344</v>
      </c>
      <c r="J47" s="44">
        <v>-2326</v>
      </c>
      <c r="K47" s="58">
        <v>-12101</v>
      </c>
      <c r="L47" s="58">
        <v>-8771</v>
      </c>
      <c r="M47" s="58">
        <v>-7285</v>
      </c>
      <c r="N47" s="58">
        <v>-5705</v>
      </c>
      <c r="P47" s="58">
        <f t="shared" si="3"/>
        <v>-16974</v>
      </c>
      <c r="Q47" s="58">
        <f t="shared" si="4"/>
        <v>-3330</v>
      </c>
    </row>
    <row r="48" spans="1:17" ht="16.5">
      <c r="A48" s="23" t="s">
        <v>167</v>
      </c>
      <c r="B48" s="23"/>
      <c r="C48" s="43"/>
      <c r="D48" s="43"/>
      <c r="E48" s="43">
        <v>0</v>
      </c>
      <c r="F48" s="43"/>
      <c r="G48" s="44">
        <v>5435</v>
      </c>
      <c r="H48" s="44">
        <v>5434</v>
      </c>
      <c r="I48" s="44">
        <v>5434</v>
      </c>
      <c r="J48" s="44">
        <v>5434</v>
      </c>
      <c r="K48" s="58">
        <v>2717</v>
      </c>
      <c r="L48" s="58">
        <v>2717</v>
      </c>
      <c r="M48" s="58">
        <v>2717</v>
      </c>
      <c r="N48" s="58">
        <v>2717</v>
      </c>
      <c r="P48" s="58">
        <f t="shared" si="3"/>
        <v>1</v>
      </c>
      <c r="Q48" s="58">
        <f t="shared" si="4"/>
        <v>0</v>
      </c>
    </row>
    <row r="49" spans="1:17" ht="16.5">
      <c r="A49" s="23" t="s">
        <v>427</v>
      </c>
      <c r="B49" s="23"/>
      <c r="C49" s="43"/>
      <c r="D49" s="43"/>
      <c r="E49" s="43">
        <v>-25979</v>
      </c>
      <c r="F49" s="43">
        <v>-10644</v>
      </c>
      <c r="G49" s="44">
        <v>-13003</v>
      </c>
      <c r="H49" s="44">
        <v>-72044</v>
      </c>
      <c r="I49" s="44">
        <v>-14985</v>
      </c>
      <c r="J49" s="44">
        <v>-4263</v>
      </c>
      <c r="K49" s="58">
        <v>-11795</v>
      </c>
      <c r="L49" s="58">
        <v>-7815</v>
      </c>
      <c r="M49" s="58">
        <v>35</v>
      </c>
      <c r="N49" s="58">
        <v>-11065</v>
      </c>
      <c r="P49" s="58">
        <f t="shared" si="3"/>
        <v>59041</v>
      </c>
      <c r="Q49" s="58">
        <f t="shared" si="4"/>
        <v>-3980</v>
      </c>
    </row>
    <row r="50" spans="1:17" ht="16.5">
      <c r="A50" s="23" t="s">
        <v>168</v>
      </c>
      <c r="B50" s="23"/>
      <c r="C50" s="43"/>
      <c r="D50" s="43"/>
      <c r="E50" s="43">
        <v>0</v>
      </c>
      <c r="F50" s="43"/>
      <c r="G50" s="44"/>
      <c r="H50" s="44"/>
      <c r="I50" s="44">
        <v>0</v>
      </c>
      <c r="J50" s="44">
        <v>0</v>
      </c>
      <c r="K50" s="58"/>
      <c r="L50" s="58">
        <v>0</v>
      </c>
      <c r="M50" s="58">
        <v>0</v>
      </c>
      <c r="N50" s="58">
        <v>0</v>
      </c>
      <c r="P50" s="58">
        <f t="shared" si="3"/>
        <v>0</v>
      </c>
      <c r="Q50" s="58">
        <f t="shared" si="4"/>
        <v>0</v>
      </c>
    </row>
    <row r="51" spans="1:17" ht="16.5">
      <c r="A51" s="23" t="s">
        <v>187</v>
      </c>
      <c r="B51" s="23"/>
      <c r="C51" s="43"/>
      <c r="D51" s="43"/>
      <c r="E51" s="43">
        <v>0</v>
      </c>
      <c r="F51" s="43"/>
      <c r="G51" s="44"/>
      <c r="H51" s="44"/>
      <c r="I51" s="44">
        <v>0</v>
      </c>
      <c r="J51" s="44">
        <v>0</v>
      </c>
      <c r="K51" s="58">
        <v>92787</v>
      </c>
      <c r="L51" s="58">
        <v>0</v>
      </c>
      <c r="M51" s="58">
        <v>0</v>
      </c>
      <c r="N51" s="58">
        <v>0</v>
      </c>
      <c r="P51" s="58">
        <f t="shared" si="3"/>
        <v>0</v>
      </c>
      <c r="Q51" s="58">
        <f t="shared" si="4"/>
        <v>92787</v>
      </c>
    </row>
    <row r="52" spans="1:17" ht="16.5">
      <c r="A52" s="23" t="s">
        <v>426</v>
      </c>
      <c r="B52" s="23"/>
      <c r="C52" s="43"/>
      <c r="D52" s="43"/>
      <c r="E52" s="43">
        <v>-117915</v>
      </c>
      <c r="F52" s="43">
        <v>-42808</v>
      </c>
      <c r="G52" s="44">
        <v>-3363</v>
      </c>
      <c r="H52" s="44">
        <v>17876</v>
      </c>
      <c r="I52" s="44">
        <v>959</v>
      </c>
      <c r="J52" s="44">
        <v>459</v>
      </c>
      <c r="K52" s="58">
        <v>13379</v>
      </c>
      <c r="L52" s="58">
        <v>-38448</v>
      </c>
      <c r="M52" s="58">
        <v>14978</v>
      </c>
      <c r="N52" s="58">
        <v>4978</v>
      </c>
      <c r="P52" s="58">
        <f t="shared" si="3"/>
        <v>-21239</v>
      </c>
      <c r="Q52" s="58">
        <f t="shared" si="4"/>
        <v>51827</v>
      </c>
    </row>
    <row r="53" spans="1:17" ht="16.5">
      <c r="A53" s="23" t="s">
        <v>169</v>
      </c>
      <c r="B53" s="23"/>
      <c r="C53" s="43"/>
      <c r="D53" s="43"/>
      <c r="E53" s="43">
        <v>4677</v>
      </c>
      <c r="F53" s="43">
        <v>689</v>
      </c>
      <c r="G53" s="44">
        <v>2622</v>
      </c>
      <c r="H53" s="44">
        <v>1700</v>
      </c>
      <c r="I53" s="44">
        <v>1253</v>
      </c>
      <c r="J53" s="44">
        <v>829</v>
      </c>
      <c r="K53" s="58">
        <v>887</v>
      </c>
      <c r="L53" s="58">
        <v>727</v>
      </c>
      <c r="M53" s="58">
        <v>444</v>
      </c>
      <c r="N53" s="58">
        <v>6</v>
      </c>
      <c r="P53" s="58">
        <f t="shared" si="3"/>
        <v>922</v>
      </c>
      <c r="Q53" s="58">
        <f t="shared" si="4"/>
        <v>160</v>
      </c>
    </row>
    <row r="54" spans="1:17" ht="16.5">
      <c r="A54" s="61" t="s">
        <v>217</v>
      </c>
      <c r="B54" s="23"/>
      <c r="C54" s="43"/>
      <c r="D54" s="43"/>
      <c r="E54" s="43">
        <v>0</v>
      </c>
      <c r="F54" s="43"/>
      <c r="G54" s="44"/>
      <c r="H54" s="44"/>
      <c r="I54" s="44">
        <v>0</v>
      </c>
      <c r="J54" s="44">
        <v>0</v>
      </c>
      <c r="K54" s="58"/>
      <c r="L54" s="58">
        <v>0</v>
      </c>
      <c r="M54" s="58">
        <v>0</v>
      </c>
      <c r="N54" s="58">
        <v>0</v>
      </c>
      <c r="P54" s="58">
        <f t="shared" si="3"/>
        <v>0</v>
      </c>
      <c r="Q54" s="58">
        <f t="shared" si="4"/>
        <v>0</v>
      </c>
    </row>
    <row r="55" spans="1:17" ht="17.25" thickBot="1">
      <c r="A55" s="23" t="s">
        <v>216</v>
      </c>
      <c r="B55" s="23"/>
      <c r="C55" s="43"/>
      <c r="D55" s="43"/>
      <c r="E55" s="43">
        <v>-74850</v>
      </c>
      <c r="F55" s="43"/>
      <c r="G55" s="44">
        <v>-199600</v>
      </c>
      <c r="H55" s="44">
        <v>-199600</v>
      </c>
      <c r="I55" s="44">
        <v>-99800</v>
      </c>
      <c r="J55" s="44">
        <v>0</v>
      </c>
      <c r="K55" s="58">
        <v>-199600</v>
      </c>
      <c r="L55" s="58">
        <v>-103000</v>
      </c>
      <c r="M55" s="58">
        <v>-103000</v>
      </c>
      <c r="N55" s="58">
        <v>0</v>
      </c>
      <c r="P55" s="58">
        <f t="shared" si="3"/>
        <v>0</v>
      </c>
      <c r="Q55" s="58">
        <f t="shared" si="4"/>
        <v>-96600</v>
      </c>
    </row>
    <row r="56" spans="1:17" s="97" customFormat="1" ht="17.25" thickBot="1">
      <c r="A56" s="87" t="s">
        <v>170</v>
      </c>
      <c r="B56" s="88"/>
      <c r="C56" s="99">
        <f>SUM(C42:C55)</f>
        <v>0</v>
      </c>
      <c r="D56" s="99">
        <f>SUM(D42:D55)</f>
        <v>0</v>
      </c>
      <c r="E56" s="99">
        <f>SUM(E42:E55)</f>
        <v>-3715296</v>
      </c>
      <c r="F56" s="99">
        <f>SUM(F42:F55)</f>
        <v>-1849616</v>
      </c>
      <c r="G56" s="98">
        <f aca="true" t="shared" si="5" ref="G56:N56">SUM(G42:G55)</f>
        <v>-15435642</v>
      </c>
      <c r="H56" s="98">
        <f t="shared" si="5"/>
        <v>-13937122</v>
      </c>
      <c r="I56" s="98">
        <f t="shared" si="5"/>
        <v>-3045347</v>
      </c>
      <c r="J56" s="98">
        <f t="shared" si="5"/>
        <v>-1482576</v>
      </c>
      <c r="K56" s="102">
        <f t="shared" si="5"/>
        <v>-6319636</v>
      </c>
      <c r="L56" s="102">
        <f t="shared" si="5"/>
        <v>-4796751</v>
      </c>
      <c r="M56" s="102">
        <f t="shared" si="5"/>
        <v>-2979835</v>
      </c>
      <c r="N56" s="102">
        <f t="shared" si="5"/>
        <v>-1494615</v>
      </c>
      <c r="P56" s="102">
        <f>SUM(P42:P55)</f>
        <v>-1498520</v>
      </c>
      <c r="Q56" s="102">
        <f>SUM(Q42:Q55)</f>
        <v>-1522885</v>
      </c>
    </row>
    <row r="57" spans="1:17" ht="15.75">
      <c r="A57" s="24"/>
      <c r="B57" s="24"/>
      <c r="C57" s="43"/>
      <c r="D57" s="43"/>
      <c r="E57" s="43"/>
      <c r="F57" s="43"/>
      <c r="G57" s="44"/>
      <c r="H57" s="44"/>
      <c r="I57" s="44"/>
      <c r="J57" s="44"/>
      <c r="K57" s="58"/>
      <c r="L57" s="58"/>
      <c r="M57" s="58"/>
      <c r="N57" s="58"/>
      <c r="P57" s="58"/>
      <c r="Q57" s="58"/>
    </row>
    <row r="58" spans="1:17" ht="16.5">
      <c r="A58" s="23" t="s">
        <v>171</v>
      </c>
      <c r="B58" s="23"/>
      <c r="C58" s="43"/>
      <c r="D58" s="43"/>
      <c r="E58" s="43"/>
      <c r="F58" s="43"/>
      <c r="G58" s="44"/>
      <c r="H58" s="44"/>
      <c r="I58" s="44"/>
      <c r="J58" s="44"/>
      <c r="K58" s="58"/>
      <c r="L58" s="58"/>
      <c r="M58" s="58"/>
      <c r="N58" s="58"/>
      <c r="P58" s="58"/>
      <c r="Q58" s="58"/>
    </row>
    <row r="59" spans="1:17" ht="16.5">
      <c r="A59" s="23" t="s">
        <v>188</v>
      </c>
      <c r="B59" s="23"/>
      <c r="C59" s="43"/>
      <c r="D59" s="43"/>
      <c r="E59" s="43">
        <v>0</v>
      </c>
      <c r="F59" s="43"/>
      <c r="G59" s="44">
        <v>-12439928</v>
      </c>
      <c r="H59" s="44">
        <v>-12439928</v>
      </c>
      <c r="I59" s="44">
        <v>0</v>
      </c>
      <c r="J59" s="44">
        <v>0</v>
      </c>
      <c r="K59" s="58">
        <v>-15028201</v>
      </c>
      <c r="L59" s="58">
        <v>-15028524</v>
      </c>
      <c r="M59" s="58">
        <v>0</v>
      </c>
      <c r="N59" s="58">
        <v>0</v>
      </c>
      <c r="P59" s="58">
        <f aca="true" t="shared" si="6" ref="P59:P76">G59-H59</f>
        <v>0</v>
      </c>
      <c r="Q59" s="58">
        <f aca="true" t="shared" si="7" ref="Q59:Q76">K59-L59</f>
        <v>323</v>
      </c>
    </row>
    <row r="60" spans="1:17" ht="16.5">
      <c r="A60" s="76" t="s">
        <v>172</v>
      </c>
      <c r="B60" s="23"/>
      <c r="C60" s="43"/>
      <c r="D60" s="43"/>
      <c r="E60" s="43">
        <v>0</v>
      </c>
      <c r="F60" s="43"/>
      <c r="G60" s="44"/>
      <c r="H60" s="44">
        <v>-4966667</v>
      </c>
      <c r="I60" s="44">
        <v>-4966667</v>
      </c>
      <c r="J60" s="44">
        <v>-4966667</v>
      </c>
      <c r="K60" s="58"/>
      <c r="L60" s="58">
        <v>0</v>
      </c>
      <c r="M60" s="58">
        <v>0</v>
      </c>
      <c r="N60" s="58">
        <v>0</v>
      </c>
      <c r="P60" s="58">
        <f t="shared" si="6"/>
        <v>4966667</v>
      </c>
      <c r="Q60" s="58">
        <f t="shared" si="7"/>
        <v>0</v>
      </c>
    </row>
    <row r="61" spans="1:17" ht="16.5">
      <c r="A61" s="76" t="s">
        <v>206</v>
      </c>
      <c r="B61" s="23"/>
      <c r="C61" s="43"/>
      <c r="D61" s="43"/>
      <c r="E61" s="43">
        <v>0</v>
      </c>
      <c r="F61" s="43"/>
      <c r="G61" s="44"/>
      <c r="H61" s="44"/>
      <c r="I61" s="44">
        <v>0</v>
      </c>
      <c r="J61" s="44">
        <v>0</v>
      </c>
      <c r="K61" s="58"/>
      <c r="L61" s="58">
        <v>0</v>
      </c>
      <c r="M61" s="58">
        <v>0</v>
      </c>
      <c r="N61" s="58">
        <v>0</v>
      </c>
      <c r="P61" s="58">
        <f t="shared" si="6"/>
        <v>0</v>
      </c>
      <c r="Q61" s="58">
        <f t="shared" si="7"/>
        <v>0</v>
      </c>
    </row>
    <row r="62" spans="1:17" ht="16.5">
      <c r="A62" s="75" t="s">
        <v>429</v>
      </c>
      <c r="B62" s="23"/>
      <c r="C62" s="43"/>
      <c r="D62" s="43"/>
      <c r="E62" s="43">
        <v>-7154784</v>
      </c>
      <c r="F62" s="43">
        <v>-3387882</v>
      </c>
      <c r="G62" s="44">
        <v>5797000</v>
      </c>
      <c r="H62" s="44">
        <v>10697000</v>
      </c>
      <c r="I62" s="44">
        <v>-2175000</v>
      </c>
      <c r="J62" s="44">
        <v>-1842000</v>
      </c>
      <c r="K62" s="58">
        <v>-3597000</v>
      </c>
      <c r="L62" s="58">
        <v>1700000</v>
      </c>
      <c r="M62" s="58">
        <v>-6200000</v>
      </c>
      <c r="N62" s="58">
        <v>-5650000</v>
      </c>
      <c r="P62" s="58">
        <f t="shared" si="6"/>
        <v>-4900000</v>
      </c>
      <c r="Q62" s="58">
        <f t="shared" si="7"/>
        <v>-5297000</v>
      </c>
    </row>
    <row r="63" spans="1:17" ht="16.5">
      <c r="A63" s="76" t="s">
        <v>190</v>
      </c>
      <c r="B63" s="23"/>
      <c r="C63" s="43"/>
      <c r="D63" s="43"/>
      <c r="E63" s="43">
        <v>0</v>
      </c>
      <c r="F63" s="43"/>
      <c r="G63" s="44">
        <v>-2300000</v>
      </c>
      <c r="H63" s="44">
        <v>2666667</v>
      </c>
      <c r="I63" s="44">
        <v>2666667</v>
      </c>
      <c r="J63" s="44">
        <v>2666667</v>
      </c>
      <c r="K63" s="58">
        <v>2300000</v>
      </c>
      <c r="L63" s="58">
        <v>0</v>
      </c>
      <c r="M63" s="58">
        <v>0</v>
      </c>
      <c r="N63" s="58">
        <v>0</v>
      </c>
      <c r="P63" s="58">
        <f t="shared" si="6"/>
        <v>-4966667</v>
      </c>
      <c r="Q63" s="58">
        <f t="shared" si="7"/>
        <v>2300000</v>
      </c>
    </row>
    <row r="64" spans="1:17" ht="16.5">
      <c r="A64" s="23" t="s">
        <v>173</v>
      </c>
      <c r="B64" s="23"/>
      <c r="C64" s="43"/>
      <c r="D64" s="43"/>
      <c r="E64" s="43">
        <v>0</v>
      </c>
      <c r="F64" s="43"/>
      <c r="G64" s="44"/>
      <c r="H64" s="44"/>
      <c r="I64" s="44">
        <v>0</v>
      </c>
      <c r="J64" s="44">
        <v>0</v>
      </c>
      <c r="K64" s="58"/>
      <c r="L64" s="58">
        <v>0</v>
      </c>
      <c r="M64" s="58">
        <v>0</v>
      </c>
      <c r="N64" s="58">
        <v>0</v>
      </c>
      <c r="P64" s="58">
        <f t="shared" si="6"/>
        <v>0</v>
      </c>
      <c r="Q64" s="58">
        <f t="shared" si="7"/>
        <v>0</v>
      </c>
    </row>
    <row r="65" spans="1:17" ht="16.5">
      <c r="A65" s="75" t="s">
        <v>430</v>
      </c>
      <c r="B65" s="23"/>
      <c r="C65" s="43"/>
      <c r="D65" s="43"/>
      <c r="E65" s="43">
        <v>-899273</v>
      </c>
      <c r="F65" s="43">
        <v>-899273</v>
      </c>
      <c r="G65" s="44">
        <v>399541</v>
      </c>
      <c r="H65" s="44">
        <v>-99868</v>
      </c>
      <c r="I65" s="44">
        <v>-499732</v>
      </c>
      <c r="J65" s="44">
        <v>-499732</v>
      </c>
      <c r="K65" s="58">
        <v>-299906</v>
      </c>
      <c r="L65" s="58">
        <v>-499919</v>
      </c>
      <c r="M65" s="58">
        <v>-549880</v>
      </c>
      <c r="N65" s="58">
        <v>-799638</v>
      </c>
      <c r="P65" s="58">
        <f t="shared" si="6"/>
        <v>499409</v>
      </c>
      <c r="Q65" s="58">
        <f t="shared" si="7"/>
        <v>200013</v>
      </c>
    </row>
    <row r="66" spans="1:17" ht="16.5">
      <c r="A66" s="23" t="s">
        <v>431</v>
      </c>
      <c r="B66" s="23"/>
      <c r="C66" s="43"/>
      <c r="D66" s="43"/>
      <c r="E66" s="43">
        <v>48046</v>
      </c>
      <c r="F66" s="43">
        <v>31168</v>
      </c>
      <c r="G66" s="44">
        <v>22295</v>
      </c>
      <c r="H66" s="44">
        <v>19068</v>
      </c>
      <c r="I66" s="44">
        <v>9064</v>
      </c>
      <c r="J66" s="44">
        <v>9357</v>
      </c>
      <c r="K66" s="58">
        <v>-5000</v>
      </c>
      <c r="L66" s="58">
        <v>-1325</v>
      </c>
      <c r="M66" s="58">
        <v>3389</v>
      </c>
      <c r="N66" s="58">
        <v>4162</v>
      </c>
      <c r="P66" s="58">
        <f t="shared" si="6"/>
        <v>3227</v>
      </c>
      <c r="Q66" s="58">
        <f t="shared" si="7"/>
        <v>-3675</v>
      </c>
    </row>
    <row r="67" spans="1:17" ht="16.5">
      <c r="A67" s="23" t="s">
        <v>175</v>
      </c>
      <c r="B67" s="23"/>
      <c r="C67" s="43"/>
      <c r="D67" s="43"/>
      <c r="E67" s="43">
        <v>0</v>
      </c>
      <c r="F67" s="43"/>
      <c r="G67" s="44"/>
      <c r="H67" s="44">
        <v>0</v>
      </c>
      <c r="I67" s="44">
        <v>0</v>
      </c>
      <c r="J67" s="44">
        <v>0</v>
      </c>
      <c r="K67" s="58"/>
      <c r="L67" s="58">
        <v>0</v>
      </c>
      <c r="M67" s="58">
        <v>0</v>
      </c>
      <c r="N67" s="58">
        <v>0</v>
      </c>
      <c r="P67" s="58">
        <f t="shared" si="6"/>
        <v>0</v>
      </c>
      <c r="Q67" s="58">
        <f t="shared" si="7"/>
        <v>0</v>
      </c>
    </row>
    <row r="68" spans="1:17" ht="16.5">
      <c r="A68" s="23" t="s">
        <v>176</v>
      </c>
      <c r="B68" s="23"/>
      <c r="C68" s="43"/>
      <c r="D68" s="43"/>
      <c r="E68" s="43">
        <v>0</v>
      </c>
      <c r="F68" s="43"/>
      <c r="G68" s="44"/>
      <c r="H68" s="44"/>
      <c r="I68" s="44">
        <v>0</v>
      </c>
      <c r="J68" s="44">
        <v>0</v>
      </c>
      <c r="K68" s="58"/>
      <c r="L68" s="58">
        <v>0</v>
      </c>
      <c r="M68" s="58">
        <v>0</v>
      </c>
      <c r="N68" s="58">
        <v>0</v>
      </c>
      <c r="P68" s="58">
        <f t="shared" si="6"/>
        <v>0</v>
      </c>
      <c r="Q68" s="58">
        <f t="shared" si="7"/>
        <v>0</v>
      </c>
    </row>
    <row r="69" spans="1:17" ht="16.5">
      <c r="A69" s="23" t="s">
        <v>280</v>
      </c>
      <c r="B69" s="23"/>
      <c r="C69" s="43"/>
      <c r="D69" s="43"/>
      <c r="E69" s="43">
        <v>0</v>
      </c>
      <c r="F69" s="43"/>
      <c r="G69" s="44"/>
      <c r="H69" s="44"/>
      <c r="I69" s="44">
        <v>0</v>
      </c>
      <c r="J69" s="44">
        <v>0</v>
      </c>
      <c r="K69" s="58"/>
      <c r="L69" s="58">
        <v>0</v>
      </c>
      <c r="M69" s="58">
        <v>0</v>
      </c>
      <c r="N69" s="58">
        <v>0</v>
      </c>
      <c r="P69" s="58">
        <f t="shared" si="6"/>
        <v>0</v>
      </c>
      <c r="Q69" s="58">
        <f t="shared" si="7"/>
        <v>0</v>
      </c>
    </row>
    <row r="70" spans="1:17" ht="16.5">
      <c r="A70" s="23" t="s">
        <v>178</v>
      </c>
      <c r="B70" s="23"/>
      <c r="C70" s="43"/>
      <c r="D70" s="43"/>
      <c r="E70" s="43">
        <v>0</v>
      </c>
      <c r="F70" s="43"/>
      <c r="G70" s="44">
        <v>-2988378</v>
      </c>
      <c r="H70" s="44"/>
      <c r="I70" s="44">
        <v>0</v>
      </c>
      <c r="J70" s="44">
        <v>0</v>
      </c>
      <c r="K70" s="58"/>
      <c r="L70" s="58">
        <v>0</v>
      </c>
      <c r="M70" s="58">
        <v>0</v>
      </c>
      <c r="N70" s="58">
        <v>0</v>
      </c>
      <c r="P70" s="58">
        <f t="shared" si="6"/>
        <v>-2988378</v>
      </c>
      <c r="Q70" s="58">
        <f t="shared" si="7"/>
        <v>0</v>
      </c>
    </row>
    <row r="71" spans="1:17" ht="16.5">
      <c r="A71" s="76" t="s">
        <v>208</v>
      </c>
      <c r="B71" s="23"/>
      <c r="C71" s="43"/>
      <c r="D71" s="43"/>
      <c r="E71" s="43">
        <v>0</v>
      </c>
      <c r="F71" s="43"/>
      <c r="G71" s="44"/>
      <c r="H71" s="44"/>
      <c r="I71" s="44">
        <v>0</v>
      </c>
      <c r="J71" s="44">
        <v>0</v>
      </c>
      <c r="K71" s="58"/>
      <c r="L71" s="58">
        <v>0</v>
      </c>
      <c r="M71" s="58">
        <v>0</v>
      </c>
      <c r="N71" s="58">
        <v>0</v>
      </c>
      <c r="P71" s="58">
        <f t="shared" si="6"/>
        <v>0</v>
      </c>
      <c r="Q71" s="58">
        <f t="shared" si="7"/>
        <v>0</v>
      </c>
    </row>
    <row r="72" spans="1:17" ht="16.5">
      <c r="A72" s="23" t="s">
        <v>179</v>
      </c>
      <c r="B72" s="23"/>
      <c r="C72" s="43"/>
      <c r="D72" s="43"/>
      <c r="E72" s="43">
        <v>0</v>
      </c>
      <c r="F72" s="43"/>
      <c r="G72" s="44"/>
      <c r="H72" s="44"/>
      <c r="I72" s="44">
        <v>0</v>
      </c>
      <c r="J72" s="44">
        <v>0</v>
      </c>
      <c r="K72" s="58"/>
      <c r="L72" s="58">
        <v>0</v>
      </c>
      <c r="M72" s="58">
        <v>0</v>
      </c>
      <c r="N72" s="58">
        <v>0</v>
      </c>
      <c r="P72" s="58">
        <f t="shared" si="6"/>
        <v>0</v>
      </c>
      <c r="Q72" s="58">
        <f t="shared" si="7"/>
        <v>0</v>
      </c>
    </row>
    <row r="73" spans="1:17" ht="16.5">
      <c r="A73" s="23" t="s">
        <v>210</v>
      </c>
      <c r="B73" s="23"/>
      <c r="C73" s="43"/>
      <c r="D73" s="43"/>
      <c r="E73" s="43">
        <v>0</v>
      </c>
      <c r="F73" s="43"/>
      <c r="G73" s="44"/>
      <c r="H73" s="44"/>
      <c r="I73" s="44">
        <v>0</v>
      </c>
      <c r="J73" s="44">
        <v>0</v>
      </c>
      <c r="K73" s="58"/>
      <c r="L73" s="58">
        <v>0</v>
      </c>
      <c r="M73" s="58">
        <v>0</v>
      </c>
      <c r="N73" s="58">
        <v>0</v>
      </c>
      <c r="P73" s="58">
        <f t="shared" si="6"/>
        <v>0</v>
      </c>
      <c r="Q73" s="58">
        <f t="shared" si="7"/>
        <v>0</v>
      </c>
    </row>
    <row r="74" spans="1:17" ht="16.5">
      <c r="A74" s="23" t="s">
        <v>298</v>
      </c>
      <c r="B74" s="23"/>
      <c r="C74" s="43"/>
      <c r="D74" s="43"/>
      <c r="E74" s="43">
        <v>0</v>
      </c>
      <c r="F74" s="43"/>
      <c r="G74" s="44"/>
      <c r="H74" s="44"/>
      <c r="I74" s="44">
        <v>0</v>
      </c>
      <c r="J74" s="44">
        <v>0</v>
      </c>
      <c r="K74" s="58"/>
      <c r="L74" s="58">
        <v>0</v>
      </c>
      <c r="M74" s="58">
        <v>0</v>
      </c>
      <c r="N74" s="58">
        <v>0</v>
      </c>
      <c r="P74" s="58">
        <f t="shared" si="6"/>
        <v>0</v>
      </c>
      <c r="Q74" s="58">
        <f t="shared" si="7"/>
        <v>0</v>
      </c>
    </row>
    <row r="75" spans="1:17" ht="16.5">
      <c r="A75" s="23" t="s">
        <v>302</v>
      </c>
      <c r="B75" s="23"/>
      <c r="C75" s="43"/>
      <c r="D75" s="43"/>
      <c r="E75" s="43">
        <v>0</v>
      </c>
      <c r="F75" s="43"/>
      <c r="G75" s="44">
        <v>8300</v>
      </c>
      <c r="H75" s="44"/>
      <c r="I75" s="44">
        <v>0</v>
      </c>
      <c r="J75" s="44">
        <v>0</v>
      </c>
      <c r="K75" s="58"/>
      <c r="L75" s="58">
        <v>0</v>
      </c>
      <c r="M75" s="58">
        <v>0</v>
      </c>
      <c r="N75" s="58">
        <v>0</v>
      </c>
      <c r="P75" s="58">
        <f t="shared" si="6"/>
        <v>8300</v>
      </c>
      <c r="Q75" s="58">
        <f t="shared" si="7"/>
        <v>0</v>
      </c>
    </row>
    <row r="76" spans="1:17" ht="17.25" thickBot="1">
      <c r="A76" s="23" t="s">
        <v>177</v>
      </c>
      <c r="B76" s="23"/>
      <c r="C76" s="43"/>
      <c r="D76" s="43"/>
      <c r="E76" s="43">
        <v>-252763</v>
      </c>
      <c r="F76" s="43"/>
      <c r="G76" s="44">
        <v>-599</v>
      </c>
      <c r="H76" s="44">
        <v>-599</v>
      </c>
      <c r="I76" s="44">
        <v>-513</v>
      </c>
      <c r="J76" s="44">
        <v>0</v>
      </c>
      <c r="K76" s="58">
        <v>-323</v>
      </c>
      <c r="L76" s="58">
        <v>0</v>
      </c>
      <c r="M76" s="58">
        <v>-323</v>
      </c>
      <c r="N76" s="58">
        <v>0</v>
      </c>
      <c r="P76" s="58">
        <f t="shared" si="6"/>
        <v>0</v>
      </c>
      <c r="Q76" s="58">
        <f t="shared" si="7"/>
        <v>-323</v>
      </c>
    </row>
    <row r="77" spans="1:17" s="97" customFormat="1" ht="17.25" thickBot="1">
      <c r="A77" s="87" t="s">
        <v>180</v>
      </c>
      <c r="B77" s="88"/>
      <c r="C77" s="99">
        <f>SUM(C59:C76)</f>
        <v>0</v>
      </c>
      <c r="D77" s="99">
        <f>SUM(D59:D76)</f>
        <v>0</v>
      </c>
      <c r="E77" s="99">
        <f>SUM(E59:E76)</f>
        <v>-8258774</v>
      </c>
      <c r="F77" s="99">
        <f>SUM(F59:F76)</f>
        <v>-4255987</v>
      </c>
      <c r="G77" s="98">
        <f aca="true" t="shared" si="8" ref="G77:N77">SUM(G59:G76)</f>
        <v>-11501769</v>
      </c>
      <c r="H77" s="98">
        <f t="shared" si="8"/>
        <v>-4124327</v>
      </c>
      <c r="I77" s="98">
        <f t="shared" si="8"/>
        <v>-4966181</v>
      </c>
      <c r="J77" s="98">
        <f t="shared" si="8"/>
        <v>-4632375</v>
      </c>
      <c r="K77" s="102">
        <f t="shared" si="8"/>
        <v>-16630430</v>
      </c>
      <c r="L77" s="102">
        <f t="shared" si="8"/>
        <v>-13829768</v>
      </c>
      <c r="M77" s="102">
        <f t="shared" si="8"/>
        <v>-6746814</v>
      </c>
      <c r="N77" s="102">
        <f t="shared" si="8"/>
        <v>-6445476</v>
      </c>
      <c r="P77" s="102">
        <f>SUM(P59:P76)</f>
        <v>-7377442</v>
      </c>
      <c r="Q77" s="102">
        <f>SUM(Q59:Q76)</f>
        <v>-2800662</v>
      </c>
    </row>
    <row r="78" spans="1:17" ht="15.75">
      <c r="A78" s="24"/>
      <c r="B78" s="24"/>
      <c r="C78" s="43"/>
      <c r="D78" s="43"/>
      <c r="E78" s="43"/>
      <c r="F78" s="43"/>
      <c r="G78" s="44"/>
      <c r="H78" s="44"/>
      <c r="I78" s="44"/>
      <c r="J78" s="44"/>
      <c r="K78" s="58"/>
      <c r="L78" s="58"/>
      <c r="M78" s="58"/>
      <c r="N78" s="58"/>
      <c r="P78" s="58"/>
      <c r="Q78" s="58"/>
    </row>
    <row r="79" spans="1:17" ht="16.5">
      <c r="A79" s="37" t="s">
        <v>181</v>
      </c>
      <c r="B79" s="23"/>
      <c r="C79" s="43"/>
      <c r="D79" s="43"/>
      <c r="E79" s="43">
        <v>-7424</v>
      </c>
      <c r="F79" s="43">
        <v>-10310</v>
      </c>
      <c r="G79" s="44">
        <v>35963</v>
      </c>
      <c r="H79" s="44">
        <v>35200</v>
      </c>
      <c r="I79" s="44">
        <v>-8106</v>
      </c>
      <c r="J79" s="44">
        <v>-4576</v>
      </c>
      <c r="K79" s="58">
        <v>-14014</v>
      </c>
      <c r="L79" s="58">
        <v>-4931</v>
      </c>
      <c r="M79" s="58">
        <v>625</v>
      </c>
      <c r="N79" s="58">
        <v>-3484</v>
      </c>
      <c r="P79" s="58">
        <f>G79-H79</f>
        <v>763</v>
      </c>
      <c r="Q79" s="58">
        <f>K79-L79</f>
        <v>-9083</v>
      </c>
    </row>
    <row r="80" spans="1:17" ht="15.75">
      <c r="A80" s="24"/>
      <c r="B80" s="24"/>
      <c r="C80" s="43"/>
      <c r="D80" s="43"/>
      <c r="E80" s="43"/>
      <c r="F80" s="43"/>
      <c r="G80" s="44"/>
      <c r="H80" s="44"/>
      <c r="I80" s="44"/>
      <c r="J80" s="44"/>
      <c r="K80" s="58"/>
      <c r="L80" s="58"/>
      <c r="M80" s="58"/>
      <c r="N80" s="58"/>
      <c r="P80" s="58"/>
      <c r="Q80" s="58"/>
    </row>
    <row r="81" spans="1:17" ht="16.5">
      <c r="A81" s="37" t="s">
        <v>182</v>
      </c>
      <c r="B81" s="23"/>
      <c r="C81" s="72"/>
      <c r="D81" s="72"/>
      <c r="E81" s="72"/>
      <c r="F81" s="72">
        <v>0</v>
      </c>
      <c r="G81" s="84">
        <v>2285830</v>
      </c>
      <c r="H81" s="84">
        <v>2285830</v>
      </c>
      <c r="I81" s="84">
        <v>0</v>
      </c>
      <c r="J81" s="84">
        <v>0</v>
      </c>
      <c r="K81" s="59">
        <v>20662</v>
      </c>
      <c r="L81" s="59">
        <v>20662</v>
      </c>
      <c r="M81" s="59">
        <v>0</v>
      </c>
      <c r="N81" s="59">
        <v>0</v>
      </c>
      <c r="P81" s="59">
        <f>G81-H81</f>
        <v>0</v>
      </c>
      <c r="Q81" s="59">
        <f>K81-L81</f>
        <v>0</v>
      </c>
    </row>
    <row r="82" spans="1:17" ht="15.75">
      <c r="A82" s="24"/>
      <c r="B82" s="24"/>
      <c r="C82" s="43"/>
      <c r="D82" s="43"/>
      <c r="E82" s="43"/>
      <c r="F82" s="43"/>
      <c r="G82" s="44"/>
      <c r="H82" s="44"/>
      <c r="I82" s="44"/>
      <c r="J82" s="44"/>
      <c r="K82" s="58"/>
      <c r="L82" s="58"/>
      <c r="M82" s="58"/>
      <c r="N82" s="58"/>
      <c r="P82" s="58"/>
      <c r="Q82" s="58"/>
    </row>
    <row r="83" spans="1:17" ht="16.5">
      <c r="A83" s="37" t="s">
        <v>211</v>
      </c>
      <c r="B83" s="23"/>
      <c r="C83" s="43">
        <f>SUM(C39,C56,C77,C79,C81)</f>
        <v>0</v>
      </c>
      <c r="D83" s="43">
        <f>SUM(D39,D56,D77,D79,D81)</f>
        <v>0</v>
      </c>
      <c r="E83" s="43">
        <f>SUM(E39,E56,E77,E79,E81)</f>
        <v>-562149</v>
      </c>
      <c r="F83" s="43">
        <f>SUM(F39,F56,F77,F79,F81)</f>
        <v>-1078935</v>
      </c>
      <c r="G83" s="44">
        <f aca="true" t="shared" si="9" ref="G83:N83">SUM(G39,G56,G77,G79,G81)</f>
        <v>644662</v>
      </c>
      <c r="H83" s="44">
        <f t="shared" si="9"/>
        <v>1673657</v>
      </c>
      <c r="I83" s="44">
        <f t="shared" si="9"/>
        <v>3821663</v>
      </c>
      <c r="J83" s="44">
        <f t="shared" si="9"/>
        <v>-120631</v>
      </c>
      <c r="K83" s="58">
        <f t="shared" si="9"/>
        <v>3050294</v>
      </c>
      <c r="L83" s="58">
        <f t="shared" si="9"/>
        <v>-249878</v>
      </c>
      <c r="M83" s="58">
        <f t="shared" si="9"/>
        <v>2859017</v>
      </c>
      <c r="N83" s="58">
        <f t="shared" si="9"/>
        <v>-41005</v>
      </c>
      <c r="P83" s="58">
        <f>SUM(P39,P56,P77,P79,P81)</f>
        <v>-1028995</v>
      </c>
      <c r="Q83" s="58">
        <f>SUM(Q39,Q56,Q77,Q79,Q81)</f>
        <v>3300172</v>
      </c>
    </row>
    <row r="84" spans="1:17" ht="16.5">
      <c r="A84" s="37" t="s">
        <v>183</v>
      </c>
      <c r="B84" s="23"/>
      <c r="C84" s="72"/>
      <c r="D84" s="72"/>
      <c r="E84" s="72">
        <v>6693992</v>
      </c>
      <c r="F84" s="72">
        <v>6693992</v>
      </c>
      <c r="G84" s="84">
        <v>6049330</v>
      </c>
      <c r="H84" s="84">
        <v>6049330</v>
      </c>
      <c r="I84" s="84">
        <v>6049330</v>
      </c>
      <c r="J84" s="84">
        <v>6049330</v>
      </c>
      <c r="K84" s="59">
        <v>2999036</v>
      </c>
      <c r="L84" s="59">
        <v>2999036</v>
      </c>
      <c r="M84" s="59">
        <v>2999036</v>
      </c>
      <c r="N84" s="59">
        <v>2999036</v>
      </c>
      <c r="P84" s="59">
        <v>7722987</v>
      </c>
      <c r="Q84" s="59">
        <v>2749158</v>
      </c>
    </row>
    <row r="85" spans="1:17" ht="15.75">
      <c r="A85" s="24"/>
      <c r="B85" s="24"/>
      <c r="C85" s="43"/>
      <c r="D85" s="43"/>
      <c r="E85" s="43"/>
      <c r="F85" s="43"/>
      <c r="G85" s="44"/>
      <c r="H85" s="44"/>
      <c r="I85" s="44"/>
      <c r="J85" s="44"/>
      <c r="K85" s="58"/>
      <c r="L85" s="58"/>
      <c r="M85" s="58"/>
      <c r="N85" s="58"/>
      <c r="P85" s="58"/>
      <c r="Q85" s="58"/>
    </row>
    <row r="86" spans="1:17" ht="16.5">
      <c r="A86" s="37" t="s">
        <v>184</v>
      </c>
      <c r="B86" s="23"/>
      <c r="C86" s="73">
        <f>SUM(C83:C84)</f>
        <v>0</v>
      </c>
      <c r="D86" s="73">
        <f>SUM(D83:D84)</f>
        <v>0</v>
      </c>
      <c r="E86" s="73">
        <f>SUM(E83:E84)</f>
        <v>6131843</v>
      </c>
      <c r="F86" s="73">
        <f>SUM(F83:F84)</f>
        <v>5615057</v>
      </c>
      <c r="G86" s="85">
        <f aca="true" t="shared" si="10" ref="G86:N86">SUM(G83:G84)</f>
        <v>6693992</v>
      </c>
      <c r="H86" s="85">
        <f t="shared" si="10"/>
        <v>7722987</v>
      </c>
      <c r="I86" s="85">
        <f t="shared" si="10"/>
        <v>9870993</v>
      </c>
      <c r="J86" s="85">
        <f t="shared" si="10"/>
        <v>5928699</v>
      </c>
      <c r="K86" s="60">
        <f t="shared" si="10"/>
        <v>6049330</v>
      </c>
      <c r="L86" s="60">
        <f t="shared" si="10"/>
        <v>2749158</v>
      </c>
      <c r="M86" s="60">
        <f t="shared" si="10"/>
        <v>5858053</v>
      </c>
      <c r="N86" s="60">
        <f t="shared" si="10"/>
        <v>2958031</v>
      </c>
      <c r="P86" s="60">
        <f>SUM(P83:P84)</f>
        <v>6693992</v>
      </c>
      <c r="Q86" s="60">
        <f>SUM(Q83:Q84)</f>
        <v>6049330</v>
      </c>
    </row>
  </sheetData>
  <sheetProtection/>
  <mergeCells count="1">
    <mergeCell ref="A1:A2"/>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indexed="43"/>
  </sheetPr>
  <dimension ref="A1:AF80"/>
  <sheetViews>
    <sheetView zoomScalePageLayoutView="0" workbookViewId="0" topLeftCell="A8">
      <pane xSplit="4" ySplit="3" topLeftCell="E11" activePane="bottomRight" state="frozen"/>
      <selection pane="topLeft" activeCell="I21" sqref="I19:I23"/>
      <selection pane="topRight" activeCell="I21" sqref="I19:I23"/>
      <selection pane="bottomLeft" activeCell="I21" sqref="I19:I23"/>
      <selection pane="bottomRight" activeCell="O25" sqref="O25"/>
    </sheetView>
  </sheetViews>
  <sheetFormatPr defaultColWidth="9.00390625" defaultRowHeight="15.75" outlineLevelRow="1" outlineLevelCol="1"/>
  <cols>
    <col min="1" max="1" width="5.50390625" style="0" customWidth="1"/>
    <col min="2" max="2" width="1.12109375" style="0" customWidth="1"/>
    <col min="3" max="3" width="38.50390625" style="0" customWidth="1"/>
    <col min="4" max="4" width="0.875" style="0" customWidth="1"/>
    <col min="5" max="5" width="19.75390625" style="0" customWidth="1"/>
    <col min="6" max="6" width="1.00390625" style="0" customWidth="1"/>
    <col min="7" max="7" width="7.75390625" style="0" hidden="1" customWidth="1" outlineLevel="1"/>
    <col min="8" max="8" width="1.37890625" style="0" hidden="1" customWidth="1" outlineLevel="1" collapsed="1"/>
    <col min="9" max="9" width="18.25390625" style="0" customWidth="1" collapsed="1"/>
    <col min="10" max="10" width="1.12109375" style="0" customWidth="1"/>
    <col min="11" max="11" width="5.375" style="0" hidden="1" customWidth="1" outlineLevel="1"/>
    <col min="12" max="12" width="1.875" style="0" customWidth="1" collapsed="1"/>
    <col min="13" max="13" width="8.00390625" style="0" customWidth="1"/>
    <col min="14" max="14" width="1.4921875" style="0" customWidth="1"/>
    <col min="15" max="15" width="35.75390625" style="0" customWidth="1"/>
    <col min="16" max="16" width="1.75390625" style="0" customWidth="1"/>
    <col min="17" max="17" width="21.50390625" style="0" customWidth="1"/>
    <col min="18" max="18" width="1.37890625" style="0" customWidth="1"/>
    <col min="19" max="19" width="7.75390625" style="0" hidden="1" customWidth="1" outlineLevel="1"/>
    <col min="20" max="20" width="1.25" style="0" hidden="1" customWidth="1" outlineLevel="1"/>
    <col min="21" max="21" width="19.125" style="0" customWidth="1" collapsed="1"/>
    <col min="22" max="22" width="0.875" style="0" customWidth="1"/>
    <col min="23" max="23" width="5.375" style="0" hidden="1" customWidth="1" outlineLevel="1"/>
    <col min="24" max="24" width="9.00390625" style="0" customWidth="1" collapsed="1"/>
  </cols>
  <sheetData>
    <row r="1" spans="1:32" ht="15.75" hidden="1" outlineLevel="1">
      <c r="A1" s="5" t="s">
        <v>14</v>
      </c>
      <c r="B1" s="6"/>
      <c r="C1" s="6"/>
      <c r="D1" s="6"/>
      <c r="E1" s="150"/>
      <c r="F1" s="6"/>
      <c r="G1" s="150"/>
      <c r="H1" s="6"/>
      <c r="I1" s="150"/>
      <c r="J1" s="6"/>
      <c r="K1" s="150"/>
      <c r="L1" s="6"/>
      <c r="M1" s="6"/>
      <c r="N1" s="6"/>
      <c r="O1" s="6"/>
      <c r="P1" s="6"/>
      <c r="Q1" s="150"/>
      <c r="R1" s="6"/>
      <c r="S1" s="150"/>
      <c r="T1" s="6"/>
      <c r="U1" s="150"/>
      <c r="V1" s="6"/>
      <c r="W1" s="150"/>
      <c r="X1" s="6"/>
      <c r="Y1" s="6"/>
      <c r="Z1" s="6"/>
      <c r="AA1" s="6"/>
      <c r="AB1" s="6"/>
      <c r="AC1" s="6"/>
      <c r="AD1" s="6"/>
      <c r="AE1" s="6"/>
      <c r="AF1" s="6"/>
    </row>
    <row r="2" spans="1:32" ht="15.75" hidden="1" outlineLevel="1">
      <c r="A2" s="5" t="s">
        <v>15</v>
      </c>
      <c r="B2" s="6"/>
      <c r="C2" s="6"/>
      <c r="D2" s="6"/>
      <c r="E2" s="150"/>
      <c r="F2" s="6"/>
      <c r="G2" s="150"/>
      <c r="H2" s="6"/>
      <c r="I2" s="150"/>
      <c r="J2" s="6"/>
      <c r="K2" s="150"/>
      <c r="L2" s="6"/>
      <c r="M2" s="6"/>
      <c r="N2" s="6"/>
      <c r="O2" s="6"/>
      <c r="P2" s="6"/>
      <c r="Q2" s="150"/>
      <c r="R2" s="6"/>
      <c r="S2" s="150"/>
      <c r="T2" s="6"/>
      <c r="U2" s="150"/>
      <c r="V2" s="6"/>
      <c r="W2" s="150"/>
      <c r="X2" s="6"/>
      <c r="Y2" s="6"/>
      <c r="Z2" s="6"/>
      <c r="AA2" s="6"/>
      <c r="AB2" s="6"/>
      <c r="AC2" s="6"/>
      <c r="AD2" s="6"/>
      <c r="AE2" s="6"/>
      <c r="AF2" s="6"/>
    </row>
    <row r="3" spans="1:32" ht="15.75" hidden="1" outlineLevel="1">
      <c r="A3" s="5" t="s">
        <v>199</v>
      </c>
      <c r="B3" s="6"/>
      <c r="C3" s="6"/>
      <c r="D3" s="6"/>
      <c r="E3" s="150"/>
      <c r="F3" s="6"/>
      <c r="G3" s="150"/>
      <c r="H3" s="6"/>
      <c r="I3" s="150"/>
      <c r="J3" s="6"/>
      <c r="K3" s="150"/>
      <c r="L3" s="6"/>
      <c r="M3" s="6"/>
      <c r="N3" s="6"/>
      <c r="O3" s="6"/>
      <c r="P3" s="6"/>
      <c r="Q3" s="150"/>
      <c r="R3" s="6"/>
      <c r="S3" s="150"/>
      <c r="T3" s="6"/>
      <c r="U3" s="150"/>
      <c r="V3" s="6"/>
      <c r="W3" s="150"/>
      <c r="X3" s="6"/>
      <c r="Y3" s="6"/>
      <c r="Z3" s="6"/>
      <c r="AA3" s="6"/>
      <c r="AB3" s="6"/>
      <c r="AC3" s="6"/>
      <c r="AD3" s="6"/>
      <c r="AE3" s="6"/>
      <c r="AF3" s="6"/>
    </row>
    <row r="4" spans="1:32" ht="15.75" hidden="1" outlineLevel="1">
      <c r="A4" s="5" t="s">
        <v>16</v>
      </c>
      <c r="B4" s="6"/>
      <c r="C4" s="6"/>
      <c r="D4" s="6"/>
      <c r="E4" s="150"/>
      <c r="F4" s="6"/>
      <c r="G4" s="150"/>
      <c r="H4" s="6"/>
      <c r="I4" s="150"/>
      <c r="J4" s="6"/>
      <c r="K4" s="150"/>
      <c r="L4" s="6"/>
      <c r="M4" s="6"/>
      <c r="N4" s="6"/>
      <c r="O4" s="6"/>
      <c r="P4" s="6"/>
      <c r="Q4" s="150"/>
      <c r="R4" s="6"/>
      <c r="S4" s="150"/>
      <c r="T4" s="6"/>
      <c r="U4" s="150"/>
      <c r="V4" s="6"/>
      <c r="W4" s="150"/>
      <c r="X4" s="6"/>
      <c r="Y4" s="6"/>
      <c r="Z4" s="6"/>
      <c r="AA4" s="6"/>
      <c r="AB4" s="6"/>
      <c r="AC4" s="6"/>
      <c r="AD4" s="6"/>
      <c r="AE4" s="6"/>
      <c r="AF4" s="6"/>
    </row>
    <row r="5" spans="1:32" ht="15.75" hidden="1" outlineLevel="1">
      <c r="A5" s="5" t="s">
        <v>17</v>
      </c>
      <c r="B5" s="6"/>
      <c r="C5" s="6"/>
      <c r="D5" s="6"/>
      <c r="E5" s="150"/>
      <c r="F5" s="6"/>
      <c r="G5" s="150"/>
      <c r="H5" s="6"/>
      <c r="I5" s="150"/>
      <c r="J5" s="6"/>
      <c r="K5" s="150"/>
      <c r="L5" s="6"/>
      <c r="M5" s="6"/>
      <c r="N5" s="6"/>
      <c r="O5" s="6"/>
      <c r="P5" s="6"/>
      <c r="Q5" s="150"/>
      <c r="R5" s="6"/>
      <c r="S5" s="150"/>
      <c r="T5" s="6"/>
      <c r="U5" s="150"/>
      <c r="V5" s="6"/>
      <c r="W5" s="150"/>
      <c r="X5" s="6"/>
      <c r="Y5" s="6"/>
      <c r="Z5" s="6"/>
      <c r="AA5" s="6"/>
      <c r="AB5" s="6"/>
      <c r="AC5" s="6"/>
      <c r="AD5" s="6"/>
      <c r="AE5" s="6"/>
      <c r="AF5" s="6"/>
    </row>
    <row r="6" spans="1:32" ht="15.75" hidden="1" outlineLevel="1">
      <c r="A6" s="5" t="s">
        <v>18</v>
      </c>
      <c r="B6" s="6"/>
      <c r="C6" s="6"/>
      <c r="D6" s="6"/>
      <c r="E6" s="150"/>
      <c r="F6" s="6"/>
      <c r="G6" s="150"/>
      <c r="H6" s="6"/>
      <c r="I6" s="150"/>
      <c r="J6" s="6"/>
      <c r="K6" s="150"/>
      <c r="L6" s="6"/>
      <c r="M6" s="6"/>
      <c r="N6" s="6"/>
      <c r="O6" s="6"/>
      <c r="P6" s="6"/>
      <c r="Q6" s="150"/>
      <c r="R6" s="6"/>
      <c r="S6" s="150"/>
      <c r="T6" s="6"/>
      <c r="U6" s="150"/>
      <c r="V6" s="6"/>
      <c r="W6" s="150"/>
      <c r="X6" s="6"/>
      <c r="Y6" s="6"/>
      <c r="Z6" s="6"/>
      <c r="AA6" s="6"/>
      <c r="AB6" s="6"/>
      <c r="AC6" s="6"/>
      <c r="AD6" s="6"/>
      <c r="AE6" s="6"/>
      <c r="AF6" s="6"/>
    </row>
    <row r="7" spans="1:32" ht="15.75" hidden="1" outlineLevel="1">
      <c r="A7" s="8"/>
      <c r="B7" s="6"/>
      <c r="C7" s="6"/>
      <c r="D7" s="6"/>
      <c r="E7" s="150"/>
      <c r="F7" s="6"/>
      <c r="G7" s="150"/>
      <c r="H7" s="6"/>
      <c r="I7" s="150"/>
      <c r="J7" s="6"/>
      <c r="K7" s="150"/>
      <c r="L7" s="6"/>
      <c r="M7" s="6"/>
      <c r="N7" s="6"/>
      <c r="O7" s="6"/>
      <c r="P7" s="6"/>
      <c r="Q7" s="150"/>
      <c r="R7" s="6"/>
      <c r="S7" s="150"/>
      <c r="T7" s="6"/>
      <c r="U7" s="150"/>
      <c r="V7" s="6"/>
      <c r="W7" s="150"/>
      <c r="X7" s="6"/>
      <c r="Y7" s="6"/>
      <c r="Z7" s="6"/>
      <c r="AA7" s="6"/>
      <c r="AB7" s="6"/>
      <c r="AC7" s="6"/>
      <c r="AD7" s="6"/>
      <c r="AE7" s="6"/>
      <c r="AF7" s="6"/>
    </row>
    <row r="8" spans="1:32" ht="15" customHeight="1" collapsed="1" thickBot="1">
      <c r="A8" s="9"/>
      <c r="B8" s="9"/>
      <c r="C8" s="9"/>
      <c r="D8" s="9"/>
      <c r="E8" s="415" t="s">
        <v>432</v>
      </c>
      <c r="F8" s="415"/>
      <c r="G8" s="415"/>
      <c r="H8" s="10"/>
      <c r="I8" s="416" t="s">
        <v>274</v>
      </c>
      <c r="J8" s="416"/>
      <c r="K8" s="416"/>
      <c r="L8" s="11"/>
      <c r="M8" s="11"/>
      <c r="N8" s="11"/>
      <c r="O8" s="11"/>
      <c r="P8" s="11"/>
      <c r="Q8" s="415" t="s">
        <v>432</v>
      </c>
      <c r="R8" s="415"/>
      <c r="S8" s="415"/>
      <c r="T8" s="10"/>
      <c r="U8" s="416" t="s">
        <v>274</v>
      </c>
      <c r="V8" s="416"/>
      <c r="W8" s="416"/>
      <c r="X8" s="6"/>
      <c r="Y8" s="6"/>
      <c r="Z8" s="6"/>
      <c r="AA8" s="6"/>
      <c r="AB8" s="6"/>
      <c r="AC8" s="6"/>
      <c r="AD8" s="6"/>
      <c r="AE8" s="6"/>
      <c r="AF8" s="6"/>
    </row>
    <row r="9" spans="1:32" ht="16.5" thickBot="1">
      <c r="A9" s="12" t="s">
        <v>19</v>
      </c>
      <c r="B9" s="13"/>
      <c r="C9" s="12" t="s">
        <v>20</v>
      </c>
      <c r="D9" s="9"/>
      <c r="E9" s="151" t="s">
        <v>21</v>
      </c>
      <c r="F9" s="11"/>
      <c r="G9" s="151" t="s">
        <v>22</v>
      </c>
      <c r="H9" s="11"/>
      <c r="I9" s="151" t="s">
        <v>21</v>
      </c>
      <c r="J9" s="11"/>
      <c r="K9" s="151" t="s">
        <v>22</v>
      </c>
      <c r="L9" s="11"/>
      <c r="M9" s="12" t="s">
        <v>19</v>
      </c>
      <c r="N9" s="9"/>
      <c r="O9" s="12" t="s">
        <v>23</v>
      </c>
      <c r="P9" s="9"/>
      <c r="Q9" s="151" t="s">
        <v>21</v>
      </c>
      <c r="R9" s="11"/>
      <c r="S9" s="151" t="s">
        <v>22</v>
      </c>
      <c r="T9" s="11"/>
      <c r="U9" s="151" t="s">
        <v>21</v>
      </c>
      <c r="V9" s="11"/>
      <c r="W9" s="151" t="s">
        <v>22</v>
      </c>
      <c r="X9" s="32"/>
      <c r="Y9" s="32"/>
      <c r="Z9" s="32"/>
      <c r="AA9" s="32"/>
      <c r="AB9" s="32"/>
      <c r="AC9" s="32"/>
      <c r="AD9" s="32"/>
      <c r="AE9" s="32"/>
      <c r="AF9" s="32"/>
    </row>
    <row r="10" spans="1:32" ht="15.75">
      <c r="A10" s="14"/>
      <c r="B10" s="14"/>
      <c r="C10" s="15" t="s">
        <v>24</v>
      </c>
      <c r="D10" s="14"/>
      <c r="E10" s="152"/>
      <c r="F10" s="14"/>
      <c r="G10" s="152"/>
      <c r="H10" s="14"/>
      <c r="I10" s="152"/>
      <c r="J10" s="14"/>
      <c r="K10" s="152"/>
      <c r="L10" s="14"/>
      <c r="M10" s="14"/>
      <c r="N10" s="14"/>
      <c r="O10" s="15" t="s">
        <v>25</v>
      </c>
      <c r="P10" s="14"/>
      <c r="Q10" s="152"/>
      <c r="R10" s="14"/>
      <c r="S10" s="152"/>
      <c r="T10" s="14"/>
      <c r="U10" s="152"/>
      <c r="V10" s="14"/>
      <c r="W10" s="152"/>
      <c r="X10" s="6"/>
      <c r="Y10" s="6"/>
      <c r="Z10" s="6"/>
      <c r="AA10" s="6"/>
      <c r="AB10" s="6"/>
      <c r="AC10" s="6"/>
      <c r="AD10" s="6"/>
      <c r="AE10" s="6"/>
      <c r="AF10" s="6"/>
    </row>
    <row r="11" spans="1:32" ht="15.75">
      <c r="A11" s="14">
        <v>1100</v>
      </c>
      <c r="B11" s="14"/>
      <c r="C11" s="15" t="s">
        <v>26</v>
      </c>
      <c r="D11" s="14"/>
      <c r="E11" s="152">
        <v>5615057</v>
      </c>
      <c r="F11" s="14"/>
      <c r="G11" s="152"/>
      <c r="H11" s="14"/>
      <c r="I11" s="152">
        <v>5928699</v>
      </c>
      <c r="J11" s="14"/>
      <c r="K11" s="152">
        <v>4</v>
      </c>
      <c r="L11" s="14"/>
      <c r="M11" s="14">
        <v>2100</v>
      </c>
      <c r="N11" s="14"/>
      <c r="O11" s="15" t="s">
        <v>27</v>
      </c>
      <c r="P11" s="14"/>
      <c r="Q11" s="153">
        <v>5612118</v>
      </c>
      <c r="R11" s="14"/>
      <c r="S11" s="152"/>
      <c r="T11" s="14"/>
      <c r="U11" s="152">
        <v>1361000</v>
      </c>
      <c r="V11" s="14"/>
      <c r="W11" s="152">
        <v>14</v>
      </c>
      <c r="X11" s="6"/>
      <c r="Y11" s="6"/>
      <c r="Z11" s="6"/>
      <c r="AA11" s="6"/>
      <c r="AB11" s="6"/>
      <c r="AC11" s="6"/>
      <c r="AD11" s="6"/>
      <c r="AE11" s="6"/>
      <c r="AF11" s="6"/>
    </row>
    <row r="12" spans="1:32" ht="15.75">
      <c r="A12" s="14">
        <v>1310</v>
      </c>
      <c r="B12" s="6"/>
      <c r="C12" s="47" t="s">
        <v>213</v>
      </c>
      <c r="D12" s="6"/>
      <c r="E12" s="150">
        <v>60296</v>
      </c>
      <c r="F12" s="6"/>
      <c r="G12" s="150"/>
      <c r="H12" s="6"/>
      <c r="I12" s="150">
        <v>0</v>
      </c>
      <c r="J12" s="14"/>
      <c r="K12" s="152" t="s">
        <v>28</v>
      </c>
      <c r="L12" s="14"/>
      <c r="M12" s="14">
        <v>2110</v>
      </c>
      <c r="N12" s="14"/>
      <c r="O12" s="15" t="s">
        <v>30</v>
      </c>
      <c r="P12" s="14"/>
      <c r="Q12" s="153">
        <v>0</v>
      </c>
      <c r="R12" s="14"/>
      <c r="S12" s="152"/>
      <c r="T12" s="14"/>
      <c r="U12" s="152">
        <v>0</v>
      </c>
      <c r="V12" s="14"/>
      <c r="W12" s="152">
        <v>3</v>
      </c>
      <c r="X12" s="6"/>
      <c r="Y12" s="6"/>
      <c r="Z12" s="6"/>
      <c r="AA12" s="6"/>
      <c r="AB12" s="6"/>
      <c r="AC12" s="6"/>
      <c r="AD12" s="6"/>
      <c r="AE12" s="6"/>
      <c r="AF12" s="6"/>
    </row>
    <row r="13" spans="1:32" ht="15.75">
      <c r="A13" s="14">
        <v>1320</v>
      </c>
      <c r="B13" s="14"/>
      <c r="C13" s="15" t="s">
        <v>29</v>
      </c>
      <c r="D13" s="14"/>
      <c r="E13" s="152">
        <v>197572</v>
      </c>
      <c r="F13" s="14"/>
      <c r="G13" s="152"/>
      <c r="H13" s="14"/>
      <c r="I13" s="152">
        <v>199094</v>
      </c>
      <c r="J13" s="14"/>
      <c r="K13" s="152"/>
      <c r="L13" s="14"/>
      <c r="M13" s="14">
        <v>2120</v>
      </c>
      <c r="N13" s="14"/>
      <c r="O13" s="15" t="s">
        <v>31</v>
      </c>
      <c r="P13" s="14"/>
      <c r="Q13" s="154">
        <v>202270</v>
      </c>
      <c r="R13" s="14"/>
      <c r="S13" s="152"/>
      <c r="T13" s="14"/>
      <c r="U13" s="154">
        <v>122198</v>
      </c>
      <c r="V13" s="14"/>
      <c r="W13" s="152" t="s">
        <v>28</v>
      </c>
      <c r="X13" s="6"/>
      <c r="Y13" s="6"/>
      <c r="Z13" s="6"/>
      <c r="AA13" s="6"/>
      <c r="AB13" s="6"/>
      <c r="AC13" s="6"/>
      <c r="AD13" s="6"/>
      <c r="AE13" s="6"/>
      <c r="AF13" s="6"/>
    </row>
    <row r="14" spans="1:32" ht="15.75">
      <c r="A14" s="14">
        <v>1340</v>
      </c>
      <c r="B14" s="14"/>
      <c r="C14" s="15" t="s">
        <v>212</v>
      </c>
      <c r="D14" s="14"/>
      <c r="E14" s="152">
        <v>0</v>
      </c>
      <c r="F14" s="14"/>
      <c r="G14" s="152"/>
      <c r="H14" s="14"/>
      <c r="I14" s="152">
        <v>0</v>
      </c>
      <c r="J14" s="14"/>
      <c r="K14" s="152" t="s">
        <v>28</v>
      </c>
      <c r="L14" s="14"/>
      <c r="M14" s="14">
        <v>2140</v>
      </c>
      <c r="N14" s="14"/>
      <c r="O14" s="15" t="s">
        <v>32</v>
      </c>
      <c r="P14" s="14"/>
      <c r="Q14" s="154">
        <v>5150807</v>
      </c>
      <c r="R14" s="14"/>
      <c r="S14" s="152"/>
      <c r="T14" s="14"/>
      <c r="U14" s="154">
        <v>4175792</v>
      </c>
      <c r="V14" s="14"/>
      <c r="W14" s="152">
        <v>3</v>
      </c>
      <c r="X14" s="6"/>
      <c r="Y14" s="6"/>
      <c r="Z14" s="6"/>
      <c r="AA14" s="6"/>
      <c r="AB14" s="6"/>
      <c r="AC14" s="6"/>
      <c r="AD14" s="6"/>
      <c r="AE14" s="6"/>
      <c r="AF14" s="6"/>
    </row>
    <row r="15" spans="1:32" ht="15.75">
      <c r="A15" s="14">
        <v>1120</v>
      </c>
      <c r="B15" s="14"/>
      <c r="C15" s="41" t="s">
        <v>33</v>
      </c>
      <c r="D15" s="14"/>
      <c r="E15" s="153">
        <v>22816</v>
      </c>
      <c r="F15" s="14"/>
      <c r="G15" s="152"/>
      <c r="H15" s="14"/>
      <c r="I15" s="152">
        <v>117259</v>
      </c>
      <c r="J15" s="14"/>
      <c r="K15" s="152" t="s">
        <v>28</v>
      </c>
      <c r="L15" s="14"/>
      <c r="M15" s="14">
        <v>2160</v>
      </c>
      <c r="N15" s="14"/>
      <c r="O15" s="15" t="s">
        <v>34</v>
      </c>
      <c r="P15" s="14"/>
      <c r="Q15" s="152">
        <v>1939499</v>
      </c>
      <c r="R15" s="14"/>
      <c r="S15" s="152"/>
      <c r="T15" s="14"/>
      <c r="U15" s="152">
        <v>1970286</v>
      </c>
      <c r="V15" s="14"/>
      <c r="W15" s="152">
        <v>2</v>
      </c>
      <c r="X15" s="6"/>
      <c r="Y15" s="6"/>
      <c r="Z15" s="6"/>
      <c r="AA15" s="6"/>
      <c r="AB15" s="6"/>
      <c r="AC15" s="6"/>
      <c r="AD15" s="6"/>
      <c r="AE15" s="6"/>
      <c r="AF15" s="6"/>
    </row>
    <row r="16" spans="1:32" ht="15.75">
      <c r="A16" s="14">
        <v>1140</v>
      </c>
      <c r="B16" s="14"/>
      <c r="C16" s="41" t="s">
        <v>35</v>
      </c>
      <c r="D16" s="14"/>
      <c r="E16" s="153">
        <v>7138042</v>
      </c>
      <c r="F16" s="14"/>
      <c r="G16" s="152"/>
      <c r="H16" s="14"/>
      <c r="I16" s="152">
        <v>6119838</v>
      </c>
      <c r="J16" s="14"/>
      <c r="K16" s="152">
        <v>8</v>
      </c>
      <c r="L16" s="14"/>
      <c r="M16" s="14">
        <v>2170</v>
      </c>
      <c r="N16" s="14"/>
      <c r="O16" s="15" t="s">
        <v>36</v>
      </c>
      <c r="P16" s="14"/>
      <c r="Q16" s="152">
        <v>5494780</v>
      </c>
      <c r="R16" s="14"/>
      <c r="S16" s="152"/>
      <c r="T16" s="14"/>
      <c r="U16" s="152">
        <v>5237369</v>
      </c>
      <c r="V16" s="14"/>
      <c r="W16" s="152">
        <v>6</v>
      </c>
      <c r="X16" s="6"/>
      <c r="Y16" s="6"/>
      <c r="Z16" s="6"/>
      <c r="AA16" s="6"/>
      <c r="AB16" s="6"/>
      <c r="AC16" s="6"/>
      <c r="AD16" s="6"/>
      <c r="AE16" s="6"/>
      <c r="AF16" s="6"/>
    </row>
    <row r="17" spans="1:23" ht="15.75">
      <c r="A17" s="14">
        <v>1150</v>
      </c>
      <c r="B17" s="14"/>
      <c r="C17" s="41" t="s">
        <v>37</v>
      </c>
      <c r="D17" s="14"/>
      <c r="E17" s="153">
        <v>113689</v>
      </c>
      <c r="F17" s="14"/>
      <c r="G17" s="152"/>
      <c r="H17" s="14"/>
      <c r="I17" s="152">
        <v>142577</v>
      </c>
      <c r="J17" s="14"/>
      <c r="K17" s="152" t="s">
        <v>28</v>
      </c>
      <c r="L17" s="14"/>
      <c r="M17" s="14">
        <v>2210</v>
      </c>
      <c r="N17" s="14"/>
      <c r="O17" s="15" t="s">
        <v>38</v>
      </c>
      <c r="P17" s="14"/>
      <c r="Q17" s="154">
        <v>3483576</v>
      </c>
      <c r="R17" s="14"/>
      <c r="S17" s="152"/>
      <c r="T17" s="14"/>
      <c r="U17" s="154">
        <v>4066552</v>
      </c>
      <c r="V17" s="14"/>
      <c r="W17" s="152">
        <v>5</v>
      </c>
    </row>
    <row r="18" spans="1:23" ht="15.75">
      <c r="A18" s="14">
        <v>1160</v>
      </c>
      <c r="B18" s="14"/>
      <c r="C18" s="41" t="s">
        <v>39</v>
      </c>
      <c r="D18" s="14"/>
      <c r="E18" s="153">
        <v>227478</v>
      </c>
      <c r="F18" s="14"/>
      <c r="G18" s="152"/>
      <c r="H18" s="14"/>
      <c r="I18" s="152">
        <v>322281</v>
      </c>
      <c r="J18" s="14"/>
      <c r="K18" s="152">
        <v>1</v>
      </c>
      <c r="L18" s="14"/>
      <c r="M18" s="14">
        <v>2260</v>
      </c>
      <c r="N18" s="14"/>
      <c r="O18" s="15" t="s">
        <v>40</v>
      </c>
      <c r="P18" s="14"/>
      <c r="Q18" s="152">
        <v>4050885</v>
      </c>
      <c r="R18" s="14"/>
      <c r="S18" s="152"/>
      <c r="T18" s="14"/>
      <c r="U18" s="152">
        <v>3585820</v>
      </c>
      <c r="V18" s="14"/>
      <c r="W18" s="152">
        <v>2</v>
      </c>
    </row>
    <row r="19" spans="1:23" s="159" customFormat="1" ht="29.25">
      <c r="A19" s="155" t="s">
        <v>41</v>
      </c>
      <c r="B19" s="155"/>
      <c r="C19" s="156" t="s">
        <v>42</v>
      </c>
      <c r="D19" s="155"/>
      <c r="E19" s="157">
        <v>2555288</v>
      </c>
      <c r="F19" s="155"/>
      <c r="G19" s="157"/>
      <c r="H19" s="155"/>
      <c r="I19" s="157">
        <v>1998418</v>
      </c>
      <c r="J19" s="155"/>
      <c r="K19" s="157" t="s">
        <v>28</v>
      </c>
      <c r="L19" s="155"/>
      <c r="M19" s="155">
        <v>2272</v>
      </c>
      <c r="N19" s="155"/>
      <c r="O19" s="156" t="s">
        <v>43</v>
      </c>
      <c r="P19" s="155"/>
      <c r="Q19" s="158">
        <v>4000000</v>
      </c>
      <c r="R19" s="155"/>
      <c r="S19" s="157"/>
      <c r="T19" s="155"/>
      <c r="U19" s="157">
        <v>0</v>
      </c>
      <c r="V19" s="155"/>
      <c r="W19" s="157">
        <v>3</v>
      </c>
    </row>
    <row r="20" spans="1:23" ht="15.75">
      <c r="A20" s="14">
        <v>1260</v>
      </c>
      <c r="B20" s="14"/>
      <c r="C20" s="15" t="s">
        <v>44</v>
      </c>
      <c r="D20" s="14"/>
      <c r="E20" s="152">
        <v>880699</v>
      </c>
      <c r="F20" s="14"/>
      <c r="G20" s="152"/>
      <c r="H20" s="14"/>
      <c r="I20" s="152">
        <v>791860</v>
      </c>
      <c r="J20" s="14"/>
      <c r="K20" s="152">
        <v>1</v>
      </c>
      <c r="L20" s="14"/>
      <c r="M20" s="14">
        <v>2273</v>
      </c>
      <c r="N20" s="14"/>
      <c r="O20" s="15" t="s">
        <v>45</v>
      </c>
      <c r="P20" s="14"/>
      <c r="Q20" s="152">
        <v>114846</v>
      </c>
      <c r="R20" s="14"/>
      <c r="S20" s="152"/>
      <c r="T20" s="14"/>
      <c r="U20" s="152">
        <v>73859</v>
      </c>
      <c r="V20" s="14"/>
      <c r="W20" s="152" t="s">
        <v>28</v>
      </c>
    </row>
    <row r="21" spans="1:23" ht="15.75">
      <c r="A21" s="14">
        <v>1286</v>
      </c>
      <c r="B21" s="14"/>
      <c r="C21" s="15" t="s">
        <v>46</v>
      </c>
      <c r="D21" s="14"/>
      <c r="E21" s="152">
        <v>29722</v>
      </c>
      <c r="F21" s="14"/>
      <c r="G21" s="152"/>
      <c r="H21" s="14"/>
      <c r="I21" s="152">
        <v>12081</v>
      </c>
      <c r="J21" s="14"/>
      <c r="K21" s="152" t="s">
        <v>28</v>
      </c>
      <c r="L21" s="14"/>
      <c r="M21" s="14">
        <v>2286</v>
      </c>
      <c r="N21" s="14"/>
      <c r="O21" s="15" t="s">
        <v>47</v>
      </c>
      <c r="P21" s="14"/>
      <c r="Q21" s="152">
        <v>80</v>
      </c>
      <c r="R21" s="14"/>
      <c r="S21" s="152"/>
      <c r="T21" s="14"/>
      <c r="U21" s="152">
        <v>0</v>
      </c>
      <c r="V21" s="14"/>
      <c r="W21" s="152" t="s">
        <v>28</v>
      </c>
    </row>
    <row r="22" spans="1:23" ht="15.75">
      <c r="A22" s="14">
        <v>1291</v>
      </c>
      <c r="B22" s="14"/>
      <c r="C22" s="15" t="s">
        <v>48</v>
      </c>
      <c r="D22" s="14"/>
      <c r="E22" s="152">
        <v>124331</v>
      </c>
      <c r="F22" s="14"/>
      <c r="G22" s="152"/>
      <c r="H22" s="14"/>
      <c r="I22" s="152">
        <v>1100</v>
      </c>
      <c r="J22" s="14"/>
      <c r="K22" s="152" t="s">
        <v>28</v>
      </c>
      <c r="L22" s="14"/>
      <c r="M22" s="14">
        <v>2298</v>
      </c>
      <c r="N22" s="14"/>
      <c r="O22" s="15" t="s">
        <v>49</v>
      </c>
      <c r="P22" s="14"/>
      <c r="Q22" s="160">
        <v>872942</v>
      </c>
      <c r="R22" s="14"/>
      <c r="S22" s="160"/>
      <c r="T22" s="14"/>
      <c r="U22" s="160">
        <v>568743</v>
      </c>
      <c r="V22" s="14"/>
      <c r="W22" s="160" t="s">
        <v>28</v>
      </c>
    </row>
    <row r="23" spans="1:23" ht="15.75">
      <c r="A23" s="14">
        <v>1298</v>
      </c>
      <c r="B23" s="14"/>
      <c r="C23" s="15" t="s">
        <v>50</v>
      </c>
      <c r="D23" s="14"/>
      <c r="E23" s="160">
        <v>48323</v>
      </c>
      <c r="F23" s="14"/>
      <c r="G23" s="160"/>
      <c r="H23" s="14"/>
      <c r="I23" s="160">
        <v>23165</v>
      </c>
      <c r="J23" s="14"/>
      <c r="K23" s="160" t="s">
        <v>28</v>
      </c>
      <c r="L23" s="14"/>
      <c r="M23" s="14" t="s">
        <v>51</v>
      </c>
      <c r="N23" s="14"/>
      <c r="O23" s="15" t="s">
        <v>52</v>
      </c>
      <c r="P23" s="14"/>
      <c r="Q23" s="160">
        <f>SUM(Q11:Q22)</f>
        <v>30921803</v>
      </c>
      <c r="R23" s="14"/>
      <c r="S23" s="160">
        <v>31</v>
      </c>
      <c r="T23" s="14"/>
      <c r="U23" s="160">
        <f>SUM(U11:U22)</f>
        <v>21161619</v>
      </c>
      <c r="V23" s="14"/>
      <c r="W23" s="160">
        <v>38</v>
      </c>
    </row>
    <row r="24" spans="1:23" ht="15.75">
      <c r="A24" s="14" t="s">
        <v>53</v>
      </c>
      <c r="B24" s="14"/>
      <c r="C24" s="15" t="s">
        <v>54</v>
      </c>
      <c r="D24" s="14"/>
      <c r="E24" s="160">
        <f>SUM(E11:E23)</f>
        <v>17013313</v>
      </c>
      <c r="F24" s="14"/>
      <c r="G24" s="160">
        <v>14</v>
      </c>
      <c r="H24" s="14"/>
      <c r="I24" s="160">
        <f>SUM(I11:I23)</f>
        <v>15656372</v>
      </c>
      <c r="J24" s="14"/>
      <c r="K24" s="160">
        <v>14</v>
      </c>
      <c r="L24" s="14"/>
      <c r="M24" s="14"/>
      <c r="N24" s="14"/>
      <c r="O24" s="14"/>
      <c r="P24" s="14"/>
      <c r="Q24" s="161"/>
      <c r="R24" s="14"/>
      <c r="S24" s="161"/>
      <c r="T24" s="14"/>
      <c r="U24" s="161"/>
      <c r="V24" s="14"/>
      <c r="W24" s="161"/>
    </row>
    <row r="25" spans="1:23" ht="15.75">
      <c r="A25" s="14"/>
      <c r="B25" s="14"/>
      <c r="C25" s="14"/>
      <c r="D25" s="14"/>
      <c r="E25" s="161"/>
      <c r="F25" s="14"/>
      <c r="G25" s="161"/>
      <c r="H25" s="14"/>
      <c r="I25" s="161"/>
      <c r="J25" s="14"/>
      <c r="K25" s="161"/>
      <c r="L25" s="14"/>
      <c r="M25" s="14"/>
      <c r="N25" s="14"/>
      <c r="O25" s="15" t="s">
        <v>55</v>
      </c>
      <c r="P25" s="14"/>
      <c r="Q25" s="152"/>
      <c r="R25" s="14"/>
      <c r="S25" s="152"/>
      <c r="T25" s="14"/>
      <c r="U25" s="152"/>
      <c r="V25" s="14"/>
      <c r="W25" s="152"/>
    </row>
    <row r="26" spans="1:23" ht="15.75">
      <c r="A26" s="14"/>
      <c r="B26" s="14"/>
      <c r="C26" s="15" t="s">
        <v>56</v>
      </c>
      <c r="D26" s="14"/>
      <c r="E26" s="152"/>
      <c r="F26" s="14"/>
      <c r="G26" s="152"/>
      <c r="H26" s="14"/>
      <c r="I26" s="152"/>
      <c r="J26" s="14"/>
      <c r="K26" s="152"/>
      <c r="L26" s="14"/>
      <c r="M26" s="14">
        <v>2410</v>
      </c>
      <c r="N26" s="14"/>
      <c r="O26" s="15" t="s">
        <v>57</v>
      </c>
      <c r="P26" s="14"/>
      <c r="Q26" s="152">
        <v>4000000</v>
      </c>
      <c r="R26" s="14"/>
      <c r="S26" s="152"/>
      <c r="T26" s="14"/>
      <c r="U26" s="152">
        <v>8000000</v>
      </c>
      <c r="V26" s="14"/>
      <c r="W26" s="152">
        <v>8</v>
      </c>
    </row>
    <row r="27" spans="1:23" ht="15.75">
      <c r="A27" s="14">
        <v>1421</v>
      </c>
      <c r="B27" s="14"/>
      <c r="C27" s="15" t="s">
        <v>58</v>
      </c>
      <c r="D27" s="14"/>
      <c r="E27" s="152">
        <v>556555</v>
      </c>
      <c r="F27" s="14"/>
      <c r="G27" s="152"/>
      <c r="H27" s="14"/>
      <c r="I27" s="152">
        <v>381186</v>
      </c>
      <c r="J27" s="14"/>
      <c r="K27" s="152" t="s">
        <v>28</v>
      </c>
      <c r="L27" s="14"/>
      <c r="M27" s="14">
        <v>2420</v>
      </c>
      <c r="N27" s="14"/>
      <c r="O27" s="15" t="s">
        <v>59</v>
      </c>
      <c r="P27" s="14"/>
      <c r="Q27" s="160">
        <v>0</v>
      </c>
      <c r="R27" s="14"/>
      <c r="S27" s="160"/>
      <c r="T27" s="14"/>
      <c r="U27" s="160">
        <v>0</v>
      </c>
      <c r="V27" s="14"/>
      <c r="W27" s="160" t="s">
        <v>28</v>
      </c>
    </row>
    <row r="28" spans="1:23" ht="15.75">
      <c r="A28" s="14">
        <v>1425</v>
      </c>
      <c r="B28" s="14"/>
      <c r="C28" s="15" t="s">
        <v>200</v>
      </c>
      <c r="D28" s="14"/>
      <c r="E28" s="152">
        <v>0</v>
      </c>
      <c r="F28" s="14"/>
      <c r="G28" s="152"/>
      <c r="H28" s="14"/>
      <c r="I28" s="152">
        <v>0</v>
      </c>
      <c r="J28" s="14"/>
      <c r="K28" s="152"/>
      <c r="L28" s="14"/>
      <c r="M28" s="14"/>
      <c r="N28" s="14"/>
      <c r="O28" s="15"/>
      <c r="P28" s="14"/>
      <c r="Q28" s="160"/>
      <c r="R28" s="14"/>
      <c r="S28" s="160"/>
      <c r="T28" s="14"/>
      <c r="U28" s="160"/>
      <c r="V28" s="14"/>
      <c r="W28" s="160"/>
    </row>
    <row r="29" spans="1:23" ht="15.75">
      <c r="A29" s="14">
        <v>1470</v>
      </c>
      <c r="B29" s="14"/>
      <c r="C29" s="15" t="s">
        <v>60</v>
      </c>
      <c r="D29" s="14"/>
      <c r="E29" s="152">
        <v>0</v>
      </c>
      <c r="F29" s="14"/>
      <c r="G29" s="152"/>
      <c r="H29" s="14"/>
      <c r="I29" s="152"/>
      <c r="J29" s="14"/>
      <c r="K29" s="152" t="s">
        <v>28</v>
      </c>
      <c r="L29" s="14"/>
      <c r="M29" s="14" t="s">
        <v>61</v>
      </c>
      <c r="N29" s="14"/>
      <c r="O29" s="15" t="s">
        <v>62</v>
      </c>
      <c r="P29" s="14"/>
      <c r="Q29" s="160">
        <f>SUM(Q26:Q27)</f>
        <v>4000000</v>
      </c>
      <c r="R29" s="14"/>
      <c r="S29" s="160">
        <v>12</v>
      </c>
      <c r="T29" s="14"/>
      <c r="U29" s="160">
        <f>SUM(U26:U27)</f>
        <v>8000000</v>
      </c>
      <c r="V29" s="14"/>
      <c r="W29" s="160">
        <v>8</v>
      </c>
    </row>
    <row r="30" spans="1:23" ht="15.75">
      <c r="A30" s="14"/>
      <c r="B30" s="14"/>
      <c r="C30" s="15" t="s">
        <v>63</v>
      </c>
      <c r="D30" s="14"/>
      <c r="E30" s="152"/>
      <c r="F30" s="14"/>
      <c r="G30" s="152"/>
      <c r="H30" s="14"/>
      <c r="I30" s="152"/>
      <c r="J30" s="14"/>
      <c r="K30" s="152"/>
      <c r="L30" s="14"/>
      <c r="M30" s="14"/>
      <c r="N30" s="14"/>
      <c r="O30" s="14"/>
      <c r="P30" s="14"/>
      <c r="Q30" s="161"/>
      <c r="R30" s="14"/>
      <c r="S30" s="161"/>
      <c r="T30" s="14"/>
      <c r="U30" s="161"/>
      <c r="V30" s="14"/>
      <c r="W30" s="161"/>
    </row>
    <row r="31" spans="1:23" ht="15.75">
      <c r="A31" s="14">
        <v>1480</v>
      </c>
      <c r="B31" s="14"/>
      <c r="C31" s="15" t="s">
        <v>64</v>
      </c>
      <c r="D31" s="14"/>
      <c r="E31" s="152">
        <v>1098739</v>
      </c>
      <c r="F31" s="14"/>
      <c r="G31" s="152"/>
      <c r="H31" s="14"/>
      <c r="I31" s="152">
        <v>2308709</v>
      </c>
      <c r="J31" s="14"/>
      <c r="K31" s="152">
        <v>3</v>
      </c>
      <c r="L31" s="14"/>
      <c r="M31" s="14"/>
      <c r="N31" s="14"/>
      <c r="O31" s="15" t="s">
        <v>65</v>
      </c>
      <c r="P31" s="14"/>
      <c r="Q31" s="152"/>
      <c r="R31" s="14"/>
      <c r="S31" s="152"/>
      <c r="T31" s="14"/>
      <c r="U31" s="152"/>
      <c r="V31" s="14"/>
      <c r="W31" s="152"/>
    </row>
    <row r="32" spans="1:23" ht="15.75">
      <c r="A32" s="14">
        <v>1490</v>
      </c>
      <c r="B32" s="14"/>
      <c r="C32" s="15" t="s">
        <v>66</v>
      </c>
      <c r="D32" s="14"/>
      <c r="E32" s="160">
        <v>500000</v>
      </c>
      <c r="F32" s="14"/>
      <c r="G32" s="160"/>
      <c r="H32" s="14"/>
      <c r="I32" s="160">
        <v>500000</v>
      </c>
      <c r="J32" s="14"/>
      <c r="K32" s="160" t="s">
        <v>28</v>
      </c>
      <c r="L32" s="14"/>
      <c r="M32" s="14">
        <v>2810</v>
      </c>
      <c r="N32" s="14"/>
      <c r="O32" s="15" t="s">
        <v>67</v>
      </c>
      <c r="P32" s="14"/>
      <c r="Q32" s="152"/>
      <c r="R32" s="14"/>
      <c r="S32" s="152"/>
      <c r="T32" s="14"/>
      <c r="U32" s="152">
        <v>10192</v>
      </c>
      <c r="V32" s="14"/>
      <c r="W32" s="152" t="s">
        <v>28</v>
      </c>
    </row>
    <row r="33" spans="1:23" ht="15.75">
      <c r="A33" s="14" t="s">
        <v>68</v>
      </c>
      <c r="B33" s="14"/>
      <c r="C33" s="15" t="s">
        <v>69</v>
      </c>
      <c r="D33" s="14"/>
      <c r="E33" s="160">
        <f>SUM(E27:E32)</f>
        <v>2155294</v>
      </c>
      <c r="F33" s="14"/>
      <c r="G33" s="160">
        <v>4</v>
      </c>
      <c r="H33" s="14"/>
      <c r="I33" s="160">
        <f>SUM(I27:I32)</f>
        <v>3189895</v>
      </c>
      <c r="J33" s="14"/>
      <c r="K33" s="160">
        <v>3</v>
      </c>
      <c r="L33" s="14"/>
      <c r="M33" s="14">
        <v>2820</v>
      </c>
      <c r="N33" s="14"/>
      <c r="O33" s="15" t="s">
        <v>45</v>
      </c>
      <c r="P33" s="14"/>
      <c r="Q33" s="152">
        <v>508509</v>
      </c>
      <c r="R33" s="14"/>
      <c r="S33" s="152"/>
      <c r="T33" s="14"/>
      <c r="U33" s="152">
        <v>315364</v>
      </c>
      <c r="V33" s="14"/>
      <c r="W33" s="152">
        <v>1</v>
      </c>
    </row>
    <row r="34" spans="1:23" ht="15.75">
      <c r="A34" s="14"/>
      <c r="B34" s="14"/>
      <c r="C34" s="14"/>
      <c r="D34" s="14"/>
      <c r="E34" s="161"/>
      <c r="F34" s="14"/>
      <c r="G34" s="161"/>
      <c r="H34" s="14"/>
      <c r="I34" s="161"/>
      <c r="J34" s="14"/>
      <c r="K34" s="161"/>
      <c r="L34" s="14"/>
      <c r="M34" s="14">
        <v>2860</v>
      </c>
      <c r="N34" s="14"/>
      <c r="O34" s="15" t="s">
        <v>70</v>
      </c>
      <c r="P34" s="14"/>
      <c r="Q34" s="152">
        <v>206795</v>
      </c>
      <c r="R34" s="14"/>
      <c r="S34" s="152"/>
      <c r="T34" s="14"/>
      <c r="U34" s="152">
        <v>164682</v>
      </c>
      <c r="V34" s="14"/>
      <c r="W34" s="152" t="s">
        <v>28</v>
      </c>
    </row>
    <row r="35" spans="1:23" ht="15.75">
      <c r="A35" s="14"/>
      <c r="B35" s="14"/>
      <c r="C35" s="15" t="s">
        <v>71</v>
      </c>
      <c r="D35" s="14"/>
      <c r="E35" s="152"/>
      <c r="F35" s="14"/>
      <c r="G35" s="152"/>
      <c r="H35" s="14"/>
      <c r="I35" s="152"/>
      <c r="J35" s="14"/>
      <c r="K35" s="152"/>
      <c r="L35" s="14"/>
      <c r="M35" s="14">
        <v>2888</v>
      </c>
      <c r="N35" s="14"/>
      <c r="O35" s="15" t="s">
        <v>72</v>
      </c>
      <c r="P35" s="14"/>
      <c r="Q35" s="160">
        <v>700948</v>
      </c>
      <c r="R35" s="14"/>
      <c r="S35" s="160"/>
      <c r="T35" s="14"/>
      <c r="U35" s="160">
        <v>598376</v>
      </c>
      <c r="V35" s="14"/>
      <c r="W35" s="160" t="s">
        <v>28</v>
      </c>
    </row>
    <row r="36" spans="1:23" ht="15.75">
      <c r="A36" s="14"/>
      <c r="B36" s="14"/>
      <c r="C36" s="15" t="s">
        <v>73</v>
      </c>
      <c r="D36" s="14"/>
      <c r="E36" s="152"/>
      <c r="F36" s="14"/>
      <c r="G36" s="152"/>
      <c r="H36" s="14"/>
      <c r="I36" s="152"/>
      <c r="J36" s="14"/>
      <c r="K36" s="152"/>
      <c r="L36" s="14"/>
      <c r="M36" s="14" t="s">
        <v>74</v>
      </c>
      <c r="N36" s="14"/>
      <c r="O36" s="15" t="s">
        <v>75</v>
      </c>
      <c r="P36" s="14"/>
      <c r="Q36" s="160">
        <f>SUM(Q32:Q35)</f>
        <v>1416252</v>
      </c>
      <c r="R36" s="14"/>
      <c r="S36" s="160">
        <v>1</v>
      </c>
      <c r="T36" s="14"/>
      <c r="U36" s="160">
        <f>SUM(U32:U35)</f>
        <v>1088614</v>
      </c>
      <c r="V36" s="14"/>
      <c r="W36" s="160">
        <v>1</v>
      </c>
    </row>
    <row r="37" spans="1:23" ht="15.75">
      <c r="A37" s="14">
        <v>1501</v>
      </c>
      <c r="B37" s="14"/>
      <c r="C37" s="15" t="s">
        <v>76</v>
      </c>
      <c r="D37" s="14"/>
      <c r="E37" s="152">
        <v>6358920</v>
      </c>
      <c r="F37" s="14"/>
      <c r="G37" s="152"/>
      <c r="H37" s="14"/>
      <c r="I37" s="152">
        <v>6302821</v>
      </c>
      <c r="J37" s="14"/>
      <c r="K37" s="152">
        <v>7</v>
      </c>
      <c r="L37" s="14"/>
      <c r="M37" s="14"/>
      <c r="N37" s="14"/>
      <c r="O37" s="14"/>
      <c r="P37" s="14"/>
      <c r="Q37" s="161"/>
      <c r="R37" s="14"/>
      <c r="S37" s="161"/>
      <c r="T37" s="14"/>
      <c r="U37" s="161"/>
      <c r="V37" s="14"/>
      <c r="W37" s="161"/>
    </row>
    <row r="38" spans="1:23" ht="15.75">
      <c r="A38" s="14">
        <v>1521</v>
      </c>
      <c r="B38" s="14"/>
      <c r="C38" s="15" t="s">
        <v>77</v>
      </c>
      <c r="D38" s="14"/>
      <c r="E38" s="152">
        <v>4095632</v>
      </c>
      <c r="F38" s="14"/>
      <c r="G38" s="152"/>
      <c r="H38" s="14"/>
      <c r="I38" s="152">
        <v>4050625</v>
      </c>
      <c r="J38" s="14"/>
      <c r="K38" s="152">
        <v>4</v>
      </c>
      <c r="L38" s="14"/>
      <c r="M38" s="14" t="s">
        <v>78</v>
      </c>
      <c r="N38" s="14"/>
      <c r="O38" s="15" t="s">
        <v>79</v>
      </c>
      <c r="P38" s="14"/>
      <c r="Q38" s="160">
        <f>SUM(Q23,Q29,Q36)</f>
        <v>36338055</v>
      </c>
      <c r="R38" s="14"/>
      <c r="S38" s="160">
        <v>44</v>
      </c>
      <c r="T38" s="14"/>
      <c r="U38" s="160">
        <f>SUM(U23,U29,U36)</f>
        <v>30250233</v>
      </c>
      <c r="V38" s="14"/>
      <c r="W38" s="160">
        <v>47</v>
      </c>
    </row>
    <row r="39" spans="1:23" ht="15.75">
      <c r="A39" s="14">
        <v>1531</v>
      </c>
      <c r="B39" s="14"/>
      <c r="C39" s="15" t="s">
        <v>80</v>
      </c>
      <c r="D39" s="14"/>
      <c r="E39" s="152">
        <v>66973922</v>
      </c>
      <c r="F39" s="14"/>
      <c r="G39" s="152"/>
      <c r="H39" s="14"/>
      <c r="I39" s="152">
        <v>62774856</v>
      </c>
      <c r="J39" s="14"/>
      <c r="K39" s="152">
        <v>71</v>
      </c>
      <c r="L39" s="14"/>
      <c r="M39" s="14"/>
      <c r="N39" s="14"/>
      <c r="O39" s="14"/>
      <c r="P39" s="14"/>
      <c r="Q39" s="161"/>
      <c r="R39" s="14"/>
      <c r="S39" s="161"/>
      <c r="T39" s="14"/>
      <c r="U39" s="161"/>
      <c r="V39" s="14"/>
      <c r="W39" s="161"/>
    </row>
    <row r="40" spans="1:23" ht="15.75">
      <c r="A40" s="14">
        <v>1561</v>
      </c>
      <c r="B40" s="14"/>
      <c r="C40" s="15" t="s">
        <v>81</v>
      </c>
      <c r="D40" s="14"/>
      <c r="E40" s="152">
        <v>144359</v>
      </c>
      <c r="F40" s="14"/>
      <c r="G40" s="152"/>
      <c r="H40" s="14"/>
      <c r="I40" s="152">
        <v>110596</v>
      </c>
      <c r="J40" s="14"/>
      <c r="K40" s="152" t="s">
        <v>28</v>
      </c>
      <c r="L40" s="14"/>
      <c r="M40" s="14"/>
      <c r="N40" s="14"/>
      <c r="O40" s="15" t="s">
        <v>82</v>
      </c>
      <c r="P40" s="14"/>
      <c r="Q40" s="152"/>
      <c r="R40" s="14"/>
      <c r="S40" s="152"/>
      <c r="T40" s="14"/>
      <c r="U40" s="152"/>
      <c r="V40" s="14"/>
      <c r="W40" s="152"/>
    </row>
    <row r="41" spans="1:23" ht="15.75">
      <c r="A41" s="14">
        <v>1611</v>
      </c>
      <c r="B41" s="14"/>
      <c r="C41" s="15" t="s">
        <v>83</v>
      </c>
      <c r="D41" s="14"/>
      <c r="E41" s="152">
        <v>1285920</v>
      </c>
      <c r="F41" s="14"/>
      <c r="G41" s="152"/>
      <c r="H41" s="14"/>
      <c r="I41" s="152">
        <v>1285920</v>
      </c>
      <c r="J41" s="14"/>
      <c r="K41" s="152">
        <v>1</v>
      </c>
      <c r="L41" s="14"/>
      <c r="M41" s="14"/>
      <c r="N41" s="14"/>
      <c r="O41" s="15" t="s">
        <v>84</v>
      </c>
      <c r="P41" s="14"/>
      <c r="Q41" s="152"/>
      <c r="R41" s="14"/>
      <c r="S41" s="152"/>
      <c r="T41" s="14"/>
      <c r="U41" s="152"/>
      <c r="V41" s="14"/>
      <c r="W41" s="152"/>
    </row>
    <row r="42" spans="1:23" ht="15.75">
      <c r="A42" s="14">
        <v>1681</v>
      </c>
      <c r="B42" s="14"/>
      <c r="C42" s="15" t="s">
        <v>85</v>
      </c>
      <c r="D42" s="14"/>
      <c r="E42" s="160">
        <v>3843089</v>
      </c>
      <c r="F42" s="14"/>
      <c r="G42" s="160"/>
      <c r="H42" s="14"/>
      <c r="I42" s="160">
        <v>2878043</v>
      </c>
      <c r="J42" s="14"/>
      <c r="K42" s="160">
        <v>3</v>
      </c>
      <c r="L42" s="14"/>
      <c r="M42" s="14">
        <v>3110</v>
      </c>
      <c r="N42" s="14"/>
      <c r="O42" s="15" t="s">
        <v>137</v>
      </c>
      <c r="P42" s="14"/>
      <c r="Q42" s="152"/>
      <c r="R42" s="14"/>
      <c r="S42" s="152"/>
      <c r="T42" s="14"/>
      <c r="U42" s="150"/>
      <c r="V42" s="14"/>
      <c r="W42" s="152"/>
    </row>
    <row r="43" spans="1:23" ht="15.75">
      <c r="A43" s="14" t="s">
        <v>86</v>
      </c>
      <c r="B43" s="14"/>
      <c r="C43" s="15" t="s">
        <v>87</v>
      </c>
      <c r="D43" s="14"/>
      <c r="E43" s="152">
        <f>SUM(E37:E42)</f>
        <v>82701842</v>
      </c>
      <c r="F43" s="14"/>
      <c r="G43" s="152">
        <v>87</v>
      </c>
      <c r="H43" s="14"/>
      <c r="I43" s="152">
        <f>SUM(I37:I42)</f>
        <v>77402861</v>
      </c>
      <c r="J43" s="14"/>
      <c r="K43" s="152">
        <v>86</v>
      </c>
      <c r="L43" s="14"/>
      <c r="M43" s="14"/>
      <c r="N43" s="14"/>
      <c r="O43" s="15" t="s">
        <v>138</v>
      </c>
      <c r="P43" s="14"/>
      <c r="Q43" s="162">
        <v>34208328</v>
      </c>
      <c r="R43" s="48"/>
      <c r="S43" s="162"/>
      <c r="T43" s="48"/>
      <c r="U43" s="162">
        <v>38009254</v>
      </c>
      <c r="V43" s="14"/>
      <c r="W43" s="152"/>
    </row>
    <row r="44" spans="1:23" ht="15.75">
      <c r="A44" s="14" t="s">
        <v>88</v>
      </c>
      <c r="B44" s="14"/>
      <c r="C44" s="15" t="s">
        <v>89</v>
      </c>
      <c r="D44" s="14"/>
      <c r="E44" s="163">
        <v>-44888122</v>
      </c>
      <c r="F44" s="164"/>
      <c r="G44" s="163"/>
      <c r="H44" s="164"/>
      <c r="I44" s="163">
        <v>-37153448</v>
      </c>
      <c r="J44" s="14"/>
      <c r="K44" s="152">
        <v>-35</v>
      </c>
      <c r="L44" s="14"/>
      <c r="M44" s="14"/>
      <c r="N44" s="14"/>
      <c r="O44" s="15" t="s">
        <v>90</v>
      </c>
      <c r="P44" s="14"/>
      <c r="Q44" s="152"/>
      <c r="R44" s="14"/>
      <c r="S44" s="152"/>
      <c r="T44" s="14"/>
      <c r="U44" s="152"/>
      <c r="V44" s="14"/>
      <c r="W44" s="152"/>
    </row>
    <row r="45" spans="1:23" ht="15.75">
      <c r="A45" s="14"/>
      <c r="B45" s="14"/>
      <c r="C45" s="15" t="s">
        <v>201</v>
      </c>
      <c r="D45" s="14"/>
      <c r="E45" s="163">
        <v>-88503</v>
      </c>
      <c r="F45" s="164"/>
      <c r="G45" s="163"/>
      <c r="H45" s="164"/>
      <c r="I45" s="163">
        <v>-74229</v>
      </c>
      <c r="J45" s="14"/>
      <c r="K45" s="152">
        <v>51</v>
      </c>
      <c r="L45" s="14"/>
      <c r="M45" s="14">
        <v>3213</v>
      </c>
      <c r="N45" s="14"/>
      <c r="O45" s="15" t="s">
        <v>91</v>
      </c>
      <c r="P45" s="14"/>
      <c r="Q45" s="154">
        <v>8775819</v>
      </c>
      <c r="R45" s="14"/>
      <c r="S45" s="152"/>
      <c r="T45" s="14"/>
      <c r="U45" s="152">
        <v>8775819</v>
      </c>
      <c r="V45" s="14"/>
      <c r="W45" s="152"/>
    </row>
    <row r="46" spans="1:23" ht="15.75">
      <c r="A46" s="14">
        <v>1670</v>
      </c>
      <c r="B46" s="14"/>
      <c r="C46" s="15" t="s">
        <v>92</v>
      </c>
      <c r="D46" s="14"/>
      <c r="E46" s="160">
        <v>2920029</v>
      </c>
      <c r="F46" s="14"/>
      <c r="G46" s="160"/>
      <c r="H46" s="14"/>
      <c r="I46" s="160">
        <v>2149644</v>
      </c>
      <c r="J46" s="14"/>
      <c r="K46" s="160">
        <v>3</v>
      </c>
      <c r="L46" s="14"/>
      <c r="M46" s="14">
        <v>3220</v>
      </c>
      <c r="N46" s="14"/>
      <c r="O46" s="15" t="s">
        <v>93</v>
      </c>
      <c r="P46" s="14"/>
      <c r="Q46" s="154">
        <v>3639302</v>
      </c>
      <c r="R46" s="14"/>
      <c r="S46" s="152"/>
      <c r="T46" s="14"/>
      <c r="U46" s="152">
        <v>3639302</v>
      </c>
      <c r="V46" s="14"/>
      <c r="W46" s="152"/>
    </row>
    <row r="47" spans="1:23" ht="15.75">
      <c r="A47" s="14" t="s">
        <v>94</v>
      </c>
      <c r="B47" s="14"/>
      <c r="C47" s="15" t="s">
        <v>95</v>
      </c>
      <c r="D47" s="14"/>
      <c r="E47" s="160">
        <f>SUM(E43:E46)</f>
        <v>40645246</v>
      </c>
      <c r="F47" s="14"/>
      <c r="G47" s="160">
        <v>54</v>
      </c>
      <c r="H47" s="14"/>
      <c r="I47" s="160">
        <f>SUM(I43:I46)</f>
        <v>42324828</v>
      </c>
      <c r="J47" s="14"/>
      <c r="K47" s="160">
        <v>54</v>
      </c>
      <c r="L47" s="14"/>
      <c r="M47" s="14">
        <v>3260</v>
      </c>
      <c r="N47" s="14"/>
      <c r="O47" s="15" t="s">
        <v>96</v>
      </c>
      <c r="P47" s="14"/>
      <c r="Q47" s="154">
        <v>4485</v>
      </c>
      <c r="R47" s="14"/>
      <c r="S47" s="152"/>
      <c r="T47" s="14"/>
      <c r="U47" s="152">
        <v>4528</v>
      </c>
      <c r="V47" s="14"/>
      <c r="W47" s="152"/>
    </row>
    <row r="48" spans="1:23" ht="15.75">
      <c r="A48" s="14"/>
      <c r="B48" s="14"/>
      <c r="C48" s="14"/>
      <c r="D48" s="14"/>
      <c r="E48" s="161"/>
      <c r="F48" s="14"/>
      <c r="G48" s="161"/>
      <c r="H48" s="14"/>
      <c r="I48" s="161"/>
      <c r="J48" s="14"/>
      <c r="K48" s="161"/>
      <c r="L48" s="14"/>
      <c r="M48" s="14">
        <v>3280</v>
      </c>
      <c r="N48" s="14"/>
      <c r="O48" s="15" t="s">
        <v>97</v>
      </c>
      <c r="P48" s="14"/>
      <c r="Q48" s="154">
        <v>12840</v>
      </c>
      <c r="R48" s="14"/>
      <c r="S48" s="152"/>
      <c r="T48" s="14"/>
      <c r="U48" s="152">
        <v>12840</v>
      </c>
      <c r="V48" s="14"/>
      <c r="W48" s="152"/>
    </row>
    <row r="49" spans="1:23" ht="15.75">
      <c r="A49" s="14"/>
      <c r="B49" s="14"/>
      <c r="C49" s="14"/>
      <c r="D49" s="14"/>
      <c r="E49" s="161"/>
      <c r="F49" s="14"/>
      <c r="G49" s="161"/>
      <c r="H49" s="14"/>
      <c r="I49" s="161"/>
      <c r="J49" s="14"/>
      <c r="K49" s="161"/>
      <c r="L49" s="14"/>
      <c r="M49" s="14">
        <v>3271</v>
      </c>
      <c r="N49" s="14"/>
      <c r="O49" s="15" t="s">
        <v>202</v>
      </c>
      <c r="P49" s="14"/>
      <c r="Q49" s="154"/>
      <c r="R49" s="14"/>
      <c r="S49" s="152"/>
      <c r="T49" s="14"/>
      <c r="U49" s="152">
        <v>0</v>
      </c>
      <c r="V49" s="14"/>
      <c r="W49" s="152"/>
    </row>
    <row r="50" spans="1:23" ht="15.75">
      <c r="A50" s="14"/>
      <c r="B50" s="14"/>
      <c r="C50" s="15" t="s">
        <v>98</v>
      </c>
      <c r="D50" s="14"/>
      <c r="E50" s="152"/>
      <c r="F50" s="14"/>
      <c r="G50" s="152"/>
      <c r="H50" s="14"/>
      <c r="I50" s="152"/>
      <c r="J50" s="14"/>
      <c r="K50" s="152"/>
      <c r="L50" s="14"/>
      <c r="M50" s="14"/>
      <c r="N50" s="14"/>
      <c r="O50" s="15" t="s">
        <v>99</v>
      </c>
      <c r="P50" s="14"/>
      <c r="Q50" s="150"/>
      <c r="R50" s="14"/>
      <c r="S50" s="152"/>
      <c r="T50" s="14"/>
      <c r="U50" s="152"/>
      <c r="V50" s="14"/>
      <c r="W50" s="152"/>
    </row>
    <row r="51" spans="1:23" ht="15.75">
      <c r="A51" s="14">
        <v>1730</v>
      </c>
      <c r="B51" s="14"/>
      <c r="C51" s="15" t="s">
        <v>100</v>
      </c>
      <c r="D51" s="14"/>
      <c r="E51" s="152">
        <v>5047037</v>
      </c>
      <c r="F51" s="14"/>
      <c r="G51" s="152"/>
      <c r="H51" s="14"/>
      <c r="I51" s="152">
        <v>5794745</v>
      </c>
      <c r="J51" s="14"/>
      <c r="K51" s="152">
        <v>8</v>
      </c>
      <c r="L51" s="14"/>
      <c r="M51" s="14">
        <v>3310</v>
      </c>
      <c r="N51" s="14"/>
      <c r="O51" s="15" t="s">
        <v>101</v>
      </c>
      <c r="P51" s="14"/>
      <c r="Q51" s="152">
        <v>16715018</v>
      </c>
      <c r="R51" s="14"/>
      <c r="S51" s="152"/>
      <c r="T51" s="14"/>
      <c r="U51" s="163">
        <v>15332799</v>
      </c>
      <c r="V51" s="14"/>
      <c r="W51" s="152">
        <v>13</v>
      </c>
    </row>
    <row r="52" spans="1:23" ht="15.75">
      <c r="A52" s="14">
        <v>1750</v>
      </c>
      <c r="B52" s="14"/>
      <c r="C52" s="15" t="s">
        <v>102</v>
      </c>
      <c r="D52" s="14"/>
      <c r="E52" s="152">
        <v>117372</v>
      </c>
      <c r="F52" s="14"/>
      <c r="G52" s="152"/>
      <c r="H52" s="14"/>
      <c r="I52" s="152">
        <v>45867</v>
      </c>
      <c r="J52" s="14"/>
      <c r="K52" s="152" t="s">
        <v>28</v>
      </c>
      <c r="L52" s="14"/>
      <c r="M52" s="14">
        <v>3320</v>
      </c>
      <c r="N52" s="14"/>
      <c r="O52" s="15" t="s">
        <v>103</v>
      </c>
      <c r="P52" s="14"/>
      <c r="Q52" s="152">
        <v>821741</v>
      </c>
      <c r="R52" s="14"/>
      <c r="S52" s="152"/>
      <c r="T52" s="14"/>
      <c r="U52" s="163">
        <v>821741</v>
      </c>
      <c r="V52" s="14"/>
      <c r="W52" s="152">
        <v>4</v>
      </c>
    </row>
    <row r="53" spans="1:23" ht="15.75">
      <c r="A53" s="14">
        <v>1760</v>
      </c>
      <c r="B53" s="14"/>
      <c r="C53" s="15" t="s">
        <v>104</v>
      </c>
      <c r="D53" s="14"/>
      <c r="E53" s="152">
        <v>15845422</v>
      </c>
      <c r="F53" s="14"/>
      <c r="G53" s="152"/>
      <c r="H53" s="14"/>
      <c r="I53" s="152">
        <v>10528492</v>
      </c>
      <c r="J53" s="14"/>
      <c r="K53" s="152">
        <v>11</v>
      </c>
      <c r="L53" s="14"/>
      <c r="M53" s="14">
        <v>3350</v>
      </c>
      <c r="N53" s="14"/>
      <c r="O53" s="15" t="s">
        <v>105</v>
      </c>
      <c r="P53" s="14"/>
      <c r="Q53" s="152">
        <v>19090240</v>
      </c>
      <c r="R53" s="14"/>
      <c r="S53" s="152"/>
      <c r="T53" s="14"/>
      <c r="U53" s="163">
        <v>19378364</v>
      </c>
      <c r="V53" s="14"/>
      <c r="W53" s="152">
        <v>16</v>
      </c>
    </row>
    <row r="54" spans="1:23" ht="15.75">
      <c r="A54" s="14">
        <v>1710</v>
      </c>
      <c r="B54" s="14"/>
      <c r="C54" s="15" t="s">
        <v>289</v>
      </c>
      <c r="D54" s="14"/>
      <c r="E54" s="152">
        <v>2516647</v>
      </c>
      <c r="F54" s="14"/>
      <c r="G54" s="152"/>
      <c r="H54" s="14"/>
      <c r="I54" s="152">
        <v>18686</v>
      </c>
      <c r="J54" s="14"/>
      <c r="K54" s="152"/>
      <c r="L54" s="14"/>
      <c r="M54" s="14"/>
      <c r="N54" s="14"/>
      <c r="O54" s="15" t="s">
        <v>107</v>
      </c>
      <c r="P54" s="14"/>
      <c r="Q54" s="152"/>
      <c r="R54" s="14"/>
      <c r="S54" s="152"/>
      <c r="T54" s="14"/>
      <c r="U54" s="163"/>
      <c r="V54" s="14"/>
      <c r="W54" s="152"/>
    </row>
    <row r="55" spans="1:23" ht="15.75">
      <c r="A55" s="14">
        <v>1786</v>
      </c>
      <c r="B55" s="14"/>
      <c r="C55" s="15" t="s">
        <v>108</v>
      </c>
      <c r="D55" s="14"/>
      <c r="E55" s="152">
        <v>2123129</v>
      </c>
      <c r="F55" s="14"/>
      <c r="G55" s="152"/>
      <c r="H55" s="14"/>
      <c r="I55" s="152">
        <v>2298112</v>
      </c>
      <c r="J55" s="14"/>
      <c r="K55" s="152">
        <v>3</v>
      </c>
      <c r="L55" s="14"/>
      <c r="M55" s="14">
        <v>3420</v>
      </c>
      <c r="N55" s="14"/>
      <c r="O55" s="15" t="s">
        <v>109</v>
      </c>
      <c r="P55" s="14"/>
      <c r="Q55" s="152">
        <v>6725</v>
      </c>
      <c r="R55" s="14"/>
      <c r="S55" s="152"/>
      <c r="T55" s="14"/>
      <c r="U55" s="163">
        <v>-11681</v>
      </c>
      <c r="V55" s="14"/>
      <c r="W55" s="152" t="s">
        <v>28</v>
      </c>
    </row>
    <row r="56" spans="1:23" ht="15.75">
      <c r="A56" s="14">
        <v>1787</v>
      </c>
      <c r="B56" s="14"/>
      <c r="C56" s="15" t="s">
        <v>110</v>
      </c>
      <c r="D56" s="14"/>
      <c r="E56" s="152">
        <v>1382000</v>
      </c>
      <c r="F56" s="14"/>
      <c r="G56" s="152"/>
      <c r="H56" s="14"/>
      <c r="I56" s="152">
        <v>1382000</v>
      </c>
      <c r="J56" s="14"/>
      <c r="K56" s="152">
        <v>2</v>
      </c>
      <c r="L56" s="14"/>
      <c r="M56" s="14">
        <v>3430</v>
      </c>
      <c r="N56" s="14"/>
      <c r="O56" s="15" t="s">
        <v>111</v>
      </c>
      <c r="P56" s="14"/>
      <c r="Q56" s="163">
        <v>-16775</v>
      </c>
      <c r="R56" s="14"/>
      <c r="S56" s="152"/>
      <c r="T56" s="14"/>
      <c r="U56" s="163">
        <v>-10695</v>
      </c>
      <c r="V56" s="14"/>
      <c r="W56" s="152" t="s">
        <v>28</v>
      </c>
    </row>
    <row r="57" spans="1:23" ht="15.75">
      <c r="A57" s="14">
        <v>1788</v>
      </c>
      <c r="B57" s="14"/>
      <c r="C57" s="15" t="s">
        <v>106</v>
      </c>
      <c r="D57" s="14"/>
      <c r="E57" s="160">
        <v>25858</v>
      </c>
      <c r="F57" s="14"/>
      <c r="G57" s="160"/>
      <c r="H57" s="14"/>
      <c r="I57" s="160">
        <v>41926</v>
      </c>
      <c r="J57" s="14"/>
      <c r="K57" s="160" t="s">
        <v>28</v>
      </c>
      <c r="L57" s="14"/>
      <c r="M57" s="14">
        <v>3450</v>
      </c>
      <c r="N57" s="14"/>
      <c r="O57" s="15" t="s">
        <v>112</v>
      </c>
      <c r="P57" s="14"/>
      <c r="Q57" s="163">
        <v>91527</v>
      </c>
      <c r="R57" s="14"/>
      <c r="S57" s="152"/>
      <c r="T57" s="14"/>
      <c r="U57" s="163">
        <v>93048</v>
      </c>
      <c r="V57" s="14"/>
      <c r="W57" s="152" t="s">
        <v>28</v>
      </c>
    </row>
    <row r="58" spans="1:23" ht="15.75">
      <c r="A58" s="14"/>
      <c r="B58" s="14"/>
      <c r="C58" s="15"/>
      <c r="D58" s="14"/>
      <c r="E58" s="160"/>
      <c r="F58" s="14"/>
      <c r="G58" s="160">
        <v>4</v>
      </c>
      <c r="H58" s="14"/>
      <c r="I58" s="160"/>
      <c r="J58" s="14"/>
      <c r="K58" s="160">
        <v>5</v>
      </c>
      <c r="L58" s="14"/>
      <c r="M58" s="14">
        <v>3510</v>
      </c>
      <c r="N58" s="14"/>
      <c r="O58" s="15" t="s">
        <v>114</v>
      </c>
      <c r="P58" s="14"/>
      <c r="Q58" s="163">
        <v>-31077183</v>
      </c>
      <c r="R58" s="14"/>
      <c r="S58" s="152"/>
      <c r="T58" s="14"/>
      <c r="U58" s="163">
        <v>-31889100</v>
      </c>
      <c r="V58" s="14"/>
      <c r="W58" s="152">
        <v>-35</v>
      </c>
    </row>
    <row r="59" spans="1:23" ht="15.75">
      <c r="A59" s="14" t="s">
        <v>115</v>
      </c>
      <c r="B59" s="14"/>
      <c r="C59" s="15" t="s">
        <v>116</v>
      </c>
      <c r="D59" s="14"/>
      <c r="E59" s="160">
        <f>SUM(E51:E57,E58)</f>
        <v>27057465</v>
      </c>
      <c r="F59" s="14"/>
      <c r="G59" s="160">
        <v>24</v>
      </c>
      <c r="H59" s="14"/>
      <c r="I59" s="160">
        <f>SUM(I51:I57,I58)</f>
        <v>20109828</v>
      </c>
      <c r="J59" s="14"/>
      <c r="K59" s="160">
        <v>24</v>
      </c>
      <c r="L59" s="14"/>
      <c r="M59" s="14"/>
      <c r="N59" s="14"/>
      <c r="O59" s="14"/>
      <c r="P59" s="14"/>
      <c r="Q59" s="152"/>
      <c r="R59" s="14"/>
      <c r="S59" s="152"/>
      <c r="T59" s="14"/>
      <c r="U59" s="152"/>
      <c r="V59" s="14"/>
      <c r="W59" s="152">
        <v>53</v>
      </c>
    </row>
    <row r="60" spans="1:23" ht="15.75">
      <c r="A60" s="14"/>
      <c r="B60" s="14"/>
      <c r="C60" s="14"/>
      <c r="D60" s="14"/>
      <c r="E60" s="161"/>
      <c r="F60" s="14"/>
      <c r="G60" s="161"/>
      <c r="H60" s="14"/>
      <c r="I60" s="161"/>
      <c r="J60" s="14"/>
      <c r="K60" s="161"/>
      <c r="L60" s="14"/>
      <c r="M60" s="14">
        <v>3610</v>
      </c>
      <c r="N60" s="14"/>
      <c r="O60" s="15" t="s">
        <v>117</v>
      </c>
      <c r="P60" s="14"/>
      <c r="Q60" s="160">
        <v>1200421</v>
      </c>
      <c r="R60" s="14"/>
      <c r="S60" s="160"/>
      <c r="T60" s="14"/>
      <c r="U60" s="160">
        <v>32115</v>
      </c>
      <c r="V60" s="14"/>
      <c r="W60" s="160" t="s">
        <v>28</v>
      </c>
    </row>
    <row r="61" spans="1:23" ht="15.75">
      <c r="A61" s="14"/>
      <c r="B61" s="14"/>
      <c r="C61" s="15" t="s">
        <v>118</v>
      </c>
      <c r="D61" s="14"/>
      <c r="E61" s="152"/>
      <c r="F61" s="14"/>
      <c r="G61" s="152"/>
      <c r="H61" s="14"/>
      <c r="I61" s="152"/>
      <c r="J61" s="14"/>
      <c r="K61" s="152"/>
      <c r="L61" s="14"/>
      <c r="M61" s="14" t="s">
        <v>119</v>
      </c>
      <c r="N61" s="14"/>
      <c r="O61" s="15" t="s">
        <v>120</v>
      </c>
      <c r="P61" s="14"/>
      <c r="Q61" s="160">
        <f>SUM(Q43:Q60)</f>
        <v>53472488</v>
      </c>
      <c r="R61" s="14"/>
      <c r="S61" s="160">
        <v>56</v>
      </c>
      <c r="T61" s="14"/>
      <c r="U61" s="160">
        <f>SUM(U43:U60)</f>
        <v>54188334</v>
      </c>
      <c r="V61" s="14"/>
      <c r="W61" s="160">
        <v>53</v>
      </c>
    </row>
    <row r="62" spans="1:23" ht="15.75">
      <c r="A62" s="14">
        <v>1800</v>
      </c>
      <c r="B62" s="14"/>
      <c r="C62" s="15" t="s">
        <v>121</v>
      </c>
      <c r="D62" s="14"/>
      <c r="E62" s="152">
        <v>280119</v>
      </c>
      <c r="F62" s="14"/>
      <c r="G62" s="152"/>
      <c r="H62" s="14"/>
      <c r="I62" s="152">
        <v>306579</v>
      </c>
      <c r="J62" s="14"/>
      <c r="K62" s="152">
        <v>1</v>
      </c>
      <c r="L62" s="14"/>
      <c r="M62" s="14"/>
      <c r="N62" s="14"/>
      <c r="O62" s="14"/>
      <c r="P62" s="14"/>
      <c r="Q62" s="152"/>
      <c r="R62" s="14"/>
      <c r="S62" s="152"/>
      <c r="T62" s="14"/>
      <c r="U62" s="152"/>
      <c r="V62" s="14"/>
      <c r="W62" s="152"/>
    </row>
    <row r="63" spans="1:23" ht="15.75">
      <c r="A63" s="14">
        <v>1810</v>
      </c>
      <c r="B63" s="14"/>
      <c r="C63" s="15" t="s">
        <v>122</v>
      </c>
      <c r="D63" s="14"/>
      <c r="E63" s="152">
        <v>99781</v>
      </c>
      <c r="F63" s="14"/>
      <c r="G63" s="152"/>
      <c r="H63" s="14"/>
      <c r="I63" s="152">
        <v>153608</v>
      </c>
      <c r="J63" s="14"/>
      <c r="K63" s="152" t="s">
        <v>28</v>
      </c>
      <c r="L63" s="14"/>
      <c r="M63" s="14"/>
      <c r="N63" s="14"/>
      <c r="O63" s="14"/>
      <c r="P63" s="14"/>
      <c r="Q63" s="152"/>
      <c r="R63" s="14"/>
      <c r="S63" s="152"/>
      <c r="T63" s="14"/>
      <c r="U63" s="152"/>
      <c r="V63" s="14"/>
      <c r="W63" s="152"/>
    </row>
    <row r="64" spans="1:23" ht="15.75">
      <c r="A64" s="14">
        <v>1820</v>
      </c>
      <c r="B64" s="14"/>
      <c r="C64" s="15" t="s">
        <v>123</v>
      </c>
      <c r="D64" s="14"/>
      <c r="E64" s="152">
        <v>520968</v>
      </c>
      <c r="F64" s="14"/>
      <c r="G64" s="152"/>
      <c r="H64" s="14"/>
      <c r="I64" s="152">
        <v>404449</v>
      </c>
      <c r="J64" s="14"/>
      <c r="K64" s="152">
        <v>1</v>
      </c>
      <c r="L64" s="14"/>
      <c r="M64" s="14"/>
      <c r="N64" s="14"/>
      <c r="O64" s="14"/>
      <c r="P64" s="14"/>
      <c r="Q64" s="152"/>
      <c r="R64" s="14"/>
      <c r="S64" s="152"/>
      <c r="T64" s="14"/>
      <c r="U64" s="152"/>
      <c r="V64" s="14"/>
      <c r="W64" s="152"/>
    </row>
    <row r="65" spans="1:23" ht="15.75">
      <c r="A65" s="14">
        <v>1830</v>
      </c>
      <c r="B65" s="14"/>
      <c r="C65" s="15" t="s">
        <v>124</v>
      </c>
      <c r="D65" s="14"/>
      <c r="E65" s="152">
        <v>683419</v>
      </c>
      <c r="F65" s="14"/>
      <c r="G65" s="152"/>
      <c r="H65" s="14"/>
      <c r="I65" s="152">
        <v>537694</v>
      </c>
      <c r="J65" s="14"/>
      <c r="K65" s="152" t="s">
        <v>28</v>
      </c>
      <c r="L65" s="14"/>
      <c r="M65" s="14"/>
      <c r="N65" s="14"/>
      <c r="O65" s="14"/>
      <c r="P65" s="14"/>
      <c r="Q65" s="152"/>
      <c r="R65" s="14"/>
      <c r="S65" s="152"/>
      <c r="T65" s="14"/>
      <c r="U65" s="152"/>
      <c r="V65" s="14"/>
      <c r="W65" s="152"/>
    </row>
    <row r="66" spans="1:23" ht="15.75">
      <c r="A66" s="14">
        <v>1860</v>
      </c>
      <c r="B66" s="14"/>
      <c r="C66" s="15" t="s">
        <v>125</v>
      </c>
      <c r="D66" s="14"/>
      <c r="E66" s="152">
        <v>689345</v>
      </c>
      <c r="F66" s="14"/>
      <c r="G66" s="152"/>
      <c r="H66" s="14"/>
      <c r="I66" s="152">
        <v>1053689</v>
      </c>
      <c r="J66" s="14"/>
      <c r="K66" s="152">
        <v>3</v>
      </c>
      <c r="L66" s="14"/>
      <c r="M66" s="14"/>
      <c r="N66" s="14"/>
      <c r="O66" s="14"/>
      <c r="P66" s="14"/>
      <c r="Q66" s="152"/>
      <c r="R66" s="14"/>
      <c r="S66" s="152"/>
      <c r="T66" s="14"/>
      <c r="U66" s="152"/>
      <c r="V66" s="14"/>
      <c r="W66" s="152"/>
    </row>
    <row r="67" spans="1:23" ht="15.75">
      <c r="A67" s="14">
        <v>1888</v>
      </c>
      <c r="B67" s="14"/>
      <c r="C67" s="15" t="s">
        <v>126</v>
      </c>
      <c r="D67" s="14"/>
      <c r="E67" s="160">
        <v>665593</v>
      </c>
      <c r="F67" s="14"/>
      <c r="G67" s="160"/>
      <c r="H67" s="14"/>
      <c r="I67" s="160">
        <v>701625</v>
      </c>
      <c r="J67" s="14"/>
      <c r="K67" s="160" t="s">
        <v>28</v>
      </c>
      <c r="L67" s="14"/>
      <c r="M67" s="14"/>
      <c r="N67" s="14"/>
      <c r="O67" s="14"/>
      <c r="P67" s="14"/>
      <c r="Q67" s="152"/>
      <c r="R67" s="14"/>
      <c r="S67" s="152"/>
      <c r="T67" s="14"/>
      <c r="U67" s="152"/>
      <c r="V67" s="14"/>
      <c r="W67" s="152"/>
    </row>
    <row r="68" spans="1:23" ht="15.75">
      <c r="A68" s="14" t="s">
        <v>127</v>
      </c>
      <c r="B68" s="14"/>
      <c r="C68" s="15" t="s">
        <v>128</v>
      </c>
      <c r="D68" s="14"/>
      <c r="E68" s="165">
        <f>SUM(E62:E67)</f>
        <v>2939225</v>
      </c>
      <c r="F68" s="14"/>
      <c r="G68" s="160">
        <v>4</v>
      </c>
      <c r="H68" s="14"/>
      <c r="I68" s="160">
        <f>SUM(I62:I67)</f>
        <v>3157644</v>
      </c>
      <c r="J68" s="14"/>
      <c r="K68" s="160">
        <v>5</v>
      </c>
      <c r="L68" s="14"/>
      <c r="M68" s="14"/>
      <c r="N68" s="14"/>
      <c r="O68" s="14"/>
      <c r="P68" s="14"/>
      <c r="Q68" s="152"/>
      <c r="R68" s="14"/>
      <c r="S68" s="152"/>
      <c r="T68" s="14"/>
      <c r="U68" s="152"/>
      <c r="V68" s="14"/>
      <c r="W68" s="152"/>
    </row>
    <row r="69" spans="1:23" ht="15.75">
      <c r="A69" s="412" t="s">
        <v>129</v>
      </c>
      <c r="B69" s="412"/>
      <c r="C69" s="14"/>
      <c r="D69" s="412"/>
      <c r="E69" s="413">
        <f>SUM(E24,E33,E47,E59,E68)</f>
        <v>89810543</v>
      </c>
      <c r="F69" s="412"/>
      <c r="G69" s="413">
        <v>100</v>
      </c>
      <c r="H69" s="412"/>
      <c r="I69" s="413">
        <f>SUM(I24,I33,I47,I59,I68)</f>
        <v>84438567</v>
      </c>
      <c r="J69" s="412"/>
      <c r="K69" s="413">
        <v>100</v>
      </c>
      <c r="L69" s="412"/>
      <c r="M69" s="412"/>
      <c r="N69" s="412"/>
      <c r="O69" s="414" t="s">
        <v>131</v>
      </c>
      <c r="P69" s="412"/>
      <c r="Q69" s="413">
        <f>SUM(Q38,Q61)</f>
        <v>89810543</v>
      </c>
      <c r="R69" s="412"/>
      <c r="S69" s="413">
        <v>100</v>
      </c>
      <c r="T69" s="412"/>
      <c r="U69" s="413">
        <f>SUM(U38,U61)</f>
        <v>84438567</v>
      </c>
      <c r="V69" s="412"/>
      <c r="W69" s="413">
        <v>100</v>
      </c>
    </row>
    <row r="70" spans="1:23" ht="15.75">
      <c r="A70" s="412"/>
      <c r="B70" s="412"/>
      <c r="C70" s="15" t="s">
        <v>130</v>
      </c>
      <c r="D70" s="412"/>
      <c r="E70" s="413"/>
      <c r="F70" s="412"/>
      <c r="G70" s="413"/>
      <c r="H70" s="412"/>
      <c r="I70" s="413"/>
      <c r="J70" s="412"/>
      <c r="K70" s="413"/>
      <c r="L70" s="412"/>
      <c r="M70" s="412"/>
      <c r="N70" s="412"/>
      <c r="O70" s="414"/>
      <c r="P70" s="412"/>
      <c r="Q70" s="413"/>
      <c r="R70" s="412"/>
      <c r="S70" s="413"/>
      <c r="T70" s="412"/>
      <c r="U70" s="413"/>
      <c r="V70" s="412"/>
      <c r="W70" s="413"/>
    </row>
    <row r="71" spans="1:23" ht="15.75">
      <c r="A71" s="19"/>
      <c r="B71" s="6"/>
      <c r="C71" s="6"/>
      <c r="D71" s="6"/>
      <c r="E71" s="150"/>
      <c r="F71" s="6"/>
      <c r="G71" s="150"/>
      <c r="H71" s="6"/>
      <c r="I71" s="150"/>
      <c r="J71" s="6"/>
      <c r="K71" s="150"/>
      <c r="L71" s="6"/>
      <c r="M71" s="6"/>
      <c r="N71" s="6"/>
      <c r="O71" s="6"/>
      <c r="P71" s="6"/>
      <c r="Q71" s="150"/>
      <c r="R71" s="6"/>
      <c r="S71" s="150"/>
      <c r="T71" s="6"/>
      <c r="U71" s="150"/>
      <c r="V71" s="6"/>
      <c r="W71" s="150"/>
    </row>
    <row r="72" spans="1:23" ht="15.75" hidden="1" outlineLevel="1">
      <c r="A72" s="20" t="s">
        <v>132</v>
      </c>
      <c r="B72" s="6"/>
      <c r="C72" s="6"/>
      <c r="D72" s="6"/>
      <c r="E72" s="150"/>
      <c r="F72" s="6"/>
      <c r="G72" s="150"/>
      <c r="H72" s="6"/>
      <c r="I72" s="150"/>
      <c r="J72" s="6"/>
      <c r="K72" s="150"/>
      <c r="L72" s="6"/>
      <c r="M72" s="6"/>
      <c r="N72" s="6"/>
      <c r="O72" s="6"/>
      <c r="P72" s="6"/>
      <c r="Q72" s="150"/>
      <c r="R72" s="6"/>
      <c r="S72" s="150"/>
      <c r="T72" s="6"/>
      <c r="U72" s="150"/>
      <c r="V72" s="6"/>
      <c r="W72" s="150"/>
    </row>
    <row r="73" spans="1:23" ht="15.75" hidden="1" outlineLevel="1">
      <c r="A73" s="20" t="s">
        <v>133</v>
      </c>
      <c r="B73" s="6"/>
      <c r="C73" s="6"/>
      <c r="D73" s="6"/>
      <c r="E73" s="150"/>
      <c r="F73" s="6"/>
      <c r="G73" s="150"/>
      <c r="H73" s="6"/>
      <c r="I73" s="150"/>
      <c r="J73" s="6"/>
      <c r="K73" s="150"/>
      <c r="L73" s="6"/>
      <c r="M73" s="6"/>
      <c r="N73" s="6"/>
      <c r="O73" s="6"/>
      <c r="P73" s="6"/>
      <c r="Q73" s="150"/>
      <c r="R73" s="6"/>
      <c r="S73" s="150"/>
      <c r="T73" s="6"/>
      <c r="U73" s="150"/>
      <c r="V73" s="6"/>
      <c r="W73" s="150"/>
    </row>
    <row r="74" spans="1:23" ht="15.75" hidden="1" outlineLevel="1">
      <c r="A74" s="21" t="s">
        <v>134</v>
      </c>
      <c r="B74" s="21" t="s">
        <v>135</v>
      </c>
      <c r="C74" s="21" t="s">
        <v>136</v>
      </c>
      <c r="D74" s="6"/>
      <c r="E74" s="150"/>
      <c r="F74" s="6"/>
      <c r="G74" s="150"/>
      <c r="H74" s="6"/>
      <c r="I74" s="150"/>
      <c r="J74" s="6"/>
      <c r="K74" s="150"/>
      <c r="L74" s="6"/>
      <c r="M74" s="6"/>
      <c r="N74" s="6"/>
      <c r="O74" s="6"/>
      <c r="P74" s="6"/>
      <c r="Q74" s="150"/>
      <c r="R74" s="6"/>
      <c r="S74" s="150"/>
      <c r="T74" s="6"/>
      <c r="U74" s="150"/>
      <c r="V74" s="6"/>
      <c r="W74" s="150"/>
    </row>
    <row r="75" spans="1:23" ht="15.75" hidden="1" outlineLevel="1">
      <c r="A75" s="6"/>
      <c r="B75" s="6"/>
      <c r="C75" s="6"/>
      <c r="D75" s="6"/>
      <c r="E75" s="150"/>
      <c r="F75" s="6"/>
      <c r="G75" s="150"/>
      <c r="H75" s="6"/>
      <c r="I75" s="150"/>
      <c r="J75" s="6"/>
      <c r="K75" s="150"/>
      <c r="L75" s="6"/>
      <c r="M75" s="6"/>
      <c r="N75" s="6"/>
      <c r="O75" s="6"/>
      <c r="P75" s="6"/>
      <c r="Q75" s="150"/>
      <c r="R75" s="6"/>
      <c r="S75" s="150"/>
      <c r="T75" s="6"/>
      <c r="U75" s="150"/>
      <c r="V75" s="6"/>
      <c r="W75" s="150"/>
    </row>
    <row r="76" spans="1:23" ht="15.75" hidden="1" outlineLevel="1">
      <c r="A76" s="6"/>
      <c r="B76" s="6"/>
      <c r="C76" s="6"/>
      <c r="D76" s="6"/>
      <c r="E76" s="150"/>
      <c r="F76" s="6"/>
      <c r="G76" s="150"/>
      <c r="H76" s="6"/>
      <c r="I76" s="150"/>
      <c r="J76" s="6"/>
      <c r="K76" s="150"/>
      <c r="L76" s="6"/>
      <c r="M76" s="6"/>
      <c r="N76" s="6"/>
      <c r="O76" s="6"/>
      <c r="P76" s="6"/>
      <c r="Q76" s="150"/>
      <c r="R76" s="6"/>
      <c r="S76" s="150"/>
      <c r="T76" s="6"/>
      <c r="U76" s="150"/>
      <c r="V76" s="6"/>
      <c r="W76" s="150"/>
    </row>
    <row r="77" spans="1:23" ht="15.75" hidden="1" outlineLevel="1">
      <c r="A77" s="6"/>
      <c r="B77" s="6"/>
      <c r="C77" s="6"/>
      <c r="D77" s="6"/>
      <c r="E77" s="150"/>
      <c r="F77" s="6"/>
      <c r="G77" s="150"/>
      <c r="H77" s="6"/>
      <c r="I77" s="150"/>
      <c r="J77" s="6"/>
      <c r="K77" s="150"/>
      <c r="L77" s="6"/>
      <c r="M77" s="6"/>
      <c r="N77" s="6"/>
      <c r="O77" s="6"/>
      <c r="P77" s="6"/>
      <c r="Q77" s="150"/>
      <c r="R77" s="6"/>
      <c r="S77" s="150"/>
      <c r="T77" s="6"/>
      <c r="U77" s="150"/>
      <c r="V77" s="6"/>
      <c r="W77" s="150"/>
    </row>
    <row r="78" spans="1:23" ht="15.75" hidden="1" outlineLevel="1">
      <c r="A78" s="6"/>
      <c r="B78" s="6"/>
      <c r="C78" s="6"/>
      <c r="D78" s="6"/>
      <c r="E78" s="150"/>
      <c r="F78" s="6"/>
      <c r="G78" s="150"/>
      <c r="H78" s="6"/>
      <c r="I78" s="150"/>
      <c r="J78" s="6"/>
      <c r="K78" s="150"/>
      <c r="L78" s="6"/>
      <c r="M78" s="6"/>
      <c r="N78" s="6"/>
      <c r="O78" s="6"/>
      <c r="P78" s="6"/>
      <c r="Q78" s="150"/>
      <c r="R78" s="6"/>
      <c r="S78" s="150"/>
      <c r="T78" s="6"/>
      <c r="U78" s="150"/>
      <c r="V78" s="6"/>
      <c r="W78" s="150"/>
    </row>
    <row r="79" spans="1:23" ht="15.75" hidden="1" outlineLevel="1">
      <c r="A79" s="6"/>
      <c r="B79" s="6"/>
      <c r="C79" s="6"/>
      <c r="D79" s="6"/>
      <c r="E79" s="150"/>
      <c r="F79" s="6"/>
      <c r="G79" s="150"/>
      <c r="H79" s="6"/>
      <c r="I79" s="150"/>
      <c r="J79" s="6"/>
      <c r="K79" s="150"/>
      <c r="L79" s="6"/>
      <c r="M79" s="6"/>
      <c r="N79" s="6"/>
      <c r="O79" s="6"/>
      <c r="P79" s="6"/>
      <c r="Q79" s="150"/>
      <c r="R79" s="6"/>
      <c r="S79" s="150"/>
      <c r="T79" s="6"/>
      <c r="U79" s="150"/>
      <c r="V79" s="6"/>
      <c r="W79" s="150"/>
    </row>
    <row r="80" spans="1:23" ht="15.75" collapsed="1">
      <c r="A80" s="6"/>
      <c r="B80" s="6"/>
      <c r="C80" s="6"/>
      <c r="D80" s="6"/>
      <c r="E80" s="150"/>
      <c r="F80" s="6"/>
      <c r="G80" s="150"/>
      <c r="H80" s="6"/>
      <c r="I80" s="150"/>
      <c r="J80" s="6"/>
      <c r="K80" s="150"/>
      <c r="L80" s="6"/>
      <c r="M80" s="6"/>
      <c r="N80" s="6"/>
      <c r="O80" s="6"/>
      <c r="P80" s="6"/>
      <c r="Q80" s="150"/>
      <c r="R80" s="6"/>
      <c r="S80" s="150"/>
      <c r="T80" s="6"/>
      <c r="U80" s="150"/>
      <c r="V80" s="6"/>
      <c r="W80" s="150"/>
    </row>
  </sheetData>
  <sheetProtection/>
  <mergeCells count="26">
    <mergeCell ref="E8:G8"/>
    <mergeCell ref="I8:K8"/>
    <mergeCell ref="Q8:S8"/>
    <mergeCell ref="U8:W8"/>
    <mergeCell ref="A69:A70"/>
    <mergeCell ref="B69:B70"/>
    <mergeCell ref="D69:D70"/>
    <mergeCell ref="E69:E70"/>
    <mergeCell ref="F69:F70"/>
    <mergeCell ref="G69:G70"/>
    <mergeCell ref="H69:H70"/>
    <mergeCell ref="I69:I70"/>
    <mergeCell ref="J69:J70"/>
    <mergeCell ref="K69:K70"/>
    <mergeCell ref="L69:L70"/>
    <mergeCell ref="M69:M70"/>
    <mergeCell ref="T69:T70"/>
    <mergeCell ref="U69:U70"/>
    <mergeCell ref="V69:V70"/>
    <mergeCell ref="W69:W70"/>
    <mergeCell ref="N69:N70"/>
    <mergeCell ref="O69:O70"/>
    <mergeCell ref="P69:P70"/>
    <mergeCell ref="Q69:Q70"/>
    <mergeCell ref="R69:R70"/>
    <mergeCell ref="S69:S70"/>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Q91"/>
  <sheetViews>
    <sheetView zoomScalePageLayoutView="0" workbookViewId="0" topLeftCell="A7">
      <pane xSplit="2" ySplit="2" topLeftCell="F45" activePane="bottomRight" state="frozen"/>
      <selection pane="topLeft" activeCell="I21" sqref="I19:I23"/>
      <selection pane="topRight" activeCell="I21" sqref="I19:I23"/>
      <selection pane="bottomLeft" activeCell="I21" sqref="I19:I23"/>
      <selection pane="bottomRight" activeCell="F14" activeCellId="1" sqref="F12 F14"/>
    </sheetView>
  </sheetViews>
  <sheetFormatPr defaultColWidth="48.75390625" defaultRowHeight="15.75" outlineLevelRow="1" outlineLevelCol="1"/>
  <cols>
    <col min="1" max="1" width="47.125" style="30" bestFit="1" customWidth="1"/>
    <col min="2" max="2" width="2.50390625" style="30" customWidth="1"/>
    <col min="3" max="4" width="14.00390625" style="166" hidden="1" customWidth="1" outlineLevel="1"/>
    <col min="5" max="5" width="16.375" style="166" hidden="1" customWidth="1" outlineLevel="1"/>
    <col min="6" max="6" width="14.00390625" style="166" bestFit="1" customWidth="1" collapsed="1"/>
    <col min="7" max="8" width="14.00390625" style="167" hidden="1" customWidth="1" outlineLevel="1"/>
    <col min="9" max="9" width="16.375" style="167" hidden="1" customWidth="1" outlineLevel="1"/>
    <col min="10" max="10" width="14.00390625" style="167" bestFit="1" customWidth="1" collapsed="1"/>
    <col min="11" max="12" width="12.75390625" style="168" hidden="1" customWidth="1" outlineLevel="1"/>
    <col min="13" max="13" width="15.125" style="168" hidden="1" customWidth="1" outlineLevel="1"/>
    <col min="14" max="14" width="12.75390625" style="168" hidden="1" customWidth="1" outlineLevel="1"/>
    <col min="15" max="15" width="10.625" style="30" hidden="1" customWidth="1" outlineLevel="1"/>
    <col min="16" max="17" width="12.75390625" style="168" hidden="1" customWidth="1" outlineLevel="1"/>
    <col min="18" max="19" width="48.75390625" style="30" hidden="1" customWidth="1" outlineLevel="1"/>
    <col min="20" max="20" width="48.75390625" style="30" customWidth="1" collapsed="1"/>
    <col min="21" max="16384" width="48.75390625" style="30" customWidth="1"/>
  </cols>
  <sheetData>
    <row r="1" spans="1:2" ht="16.5" hidden="1" outlineLevel="1">
      <c r="A1" s="35" t="s">
        <v>14</v>
      </c>
      <c r="B1" s="35"/>
    </row>
    <row r="2" spans="1:2" ht="16.5" hidden="1" outlineLevel="1">
      <c r="A2" s="35" t="s">
        <v>139</v>
      </c>
      <c r="B2" s="35"/>
    </row>
    <row r="3" spans="1:2" ht="16.5" hidden="1" outlineLevel="1">
      <c r="A3" s="35" t="s">
        <v>203</v>
      </c>
      <c r="B3" s="35"/>
    </row>
    <row r="4" spans="1:2" ht="16.5" hidden="1" outlineLevel="1">
      <c r="A4" s="35" t="s">
        <v>140</v>
      </c>
      <c r="B4" s="35"/>
    </row>
    <row r="5" spans="1:2" ht="16.5" hidden="1" outlineLevel="1">
      <c r="A5" s="35" t="s">
        <v>141</v>
      </c>
      <c r="B5" s="35"/>
    </row>
    <row r="6" spans="1:2" ht="15.75" hidden="1" outlineLevel="1">
      <c r="A6" s="36"/>
      <c r="B6" s="36"/>
    </row>
    <row r="7" spans="1:17" s="4" customFormat="1" ht="16.5" collapsed="1">
      <c r="A7" s="411"/>
      <c r="B7" s="52"/>
      <c r="C7" s="169" t="s">
        <v>307</v>
      </c>
      <c r="D7" s="169" t="s">
        <v>308</v>
      </c>
      <c r="E7" s="169" t="s">
        <v>309</v>
      </c>
      <c r="F7" s="169" t="s">
        <v>310</v>
      </c>
      <c r="G7" s="170" t="s">
        <v>297</v>
      </c>
      <c r="H7" s="170" t="s">
        <v>290</v>
      </c>
      <c r="I7" s="170" t="s">
        <v>286</v>
      </c>
      <c r="J7" s="170" t="s">
        <v>273</v>
      </c>
      <c r="K7" s="171" t="s">
        <v>265</v>
      </c>
      <c r="L7" s="171" t="s">
        <v>267</v>
      </c>
      <c r="M7" s="171" t="s">
        <v>269</v>
      </c>
      <c r="N7" s="171" t="s">
        <v>271</v>
      </c>
      <c r="P7" s="171" t="s">
        <v>300</v>
      </c>
      <c r="Q7" s="171" t="s">
        <v>301</v>
      </c>
    </row>
    <row r="8" spans="1:17" ht="17.25" customHeight="1" hidden="1" outlineLevel="1" thickBot="1">
      <c r="A8" s="411"/>
      <c r="B8" s="49"/>
      <c r="C8" s="172"/>
      <c r="D8" s="172"/>
      <c r="E8" s="172"/>
      <c r="F8" s="172"/>
      <c r="G8" s="173"/>
      <c r="H8" s="173"/>
      <c r="I8" s="173"/>
      <c r="J8" s="173"/>
      <c r="K8" s="174"/>
      <c r="L8" s="174"/>
      <c r="M8" s="174"/>
      <c r="N8" s="174"/>
      <c r="P8" s="174"/>
      <c r="Q8" s="174"/>
    </row>
    <row r="9" spans="1:17" ht="16.5" collapsed="1">
      <c r="A9" s="23" t="s">
        <v>142</v>
      </c>
      <c r="B9" s="23"/>
      <c r="C9" s="175"/>
      <c r="D9" s="175"/>
      <c r="E9" s="175"/>
      <c r="F9" s="175"/>
      <c r="G9" s="176"/>
      <c r="H9" s="176"/>
      <c r="I9" s="176"/>
      <c r="J9" s="176"/>
      <c r="K9" s="177"/>
      <c r="L9" s="177"/>
      <c r="M9" s="177"/>
      <c r="N9" s="177"/>
      <c r="P9" s="177"/>
      <c r="Q9" s="177"/>
    </row>
    <row r="10" spans="1:17" ht="16.5">
      <c r="A10" s="23" t="s">
        <v>143</v>
      </c>
      <c r="B10" s="23"/>
      <c r="C10" s="175"/>
      <c r="D10" s="175"/>
      <c r="E10" s="175"/>
      <c r="F10" s="175">
        <v>3444402</v>
      </c>
      <c r="G10" s="176">
        <v>13626180</v>
      </c>
      <c r="H10" s="176">
        <v>10221323</v>
      </c>
      <c r="I10" s="176">
        <v>6761508</v>
      </c>
      <c r="J10" s="176">
        <v>3292171</v>
      </c>
      <c r="K10" s="177">
        <v>13817778</v>
      </c>
      <c r="L10" s="177">
        <v>10634839</v>
      </c>
      <c r="M10" s="177">
        <v>6995717</v>
      </c>
      <c r="N10" s="177">
        <v>3619219</v>
      </c>
      <c r="P10" s="177">
        <f aca="true" t="shared" si="0" ref="P10:P43">G10-H10</f>
        <v>3404857</v>
      </c>
      <c r="Q10" s="177">
        <f aca="true" t="shared" si="1" ref="Q10:Q43">K10-L10</f>
        <v>3182939</v>
      </c>
    </row>
    <row r="11" spans="1:17" ht="16.5">
      <c r="A11" s="23" t="s">
        <v>144</v>
      </c>
      <c r="B11" s="23"/>
      <c r="C11" s="175"/>
      <c r="D11" s="175"/>
      <c r="E11" s="175"/>
      <c r="F11" s="175"/>
      <c r="G11" s="176"/>
      <c r="H11" s="176"/>
      <c r="I11" s="176"/>
      <c r="J11" s="176"/>
      <c r="K11" s="177"/>
      <c r="L11" s="177"/>
      <c r="M11" s="177">
        <v>0</v>
      </c>
      <c r="N11" s="177">
        <v>0</v>
      </c>
      <c r="P11" s="177">
        <f t="shared" si="0"/>
        <v>0</v>
      </c>
      <c r="Q11" s="177">
        <f t="shared" si="1"/>
        <v>0</v>
      </c>
    </row>
    <row r="12" spans="1:17" ht="16.5">
      <c r="A12" s="23" t="s">
        <v>145</v>
      </c>
      <c r="B12" s="23"/>
      <c r="C12" s="175"/>
      <c r="D12" s="175"/>
      <c r="E12" s="175"/>
      <c r="F12" s="175">
        <v>2052117</v>
      </c>
      <c r="G12" s="176">
        <v>8209121</v>
      </c>
      <c r="H12" s="176">
        <v>6122713</v>
      </c>
      <c r="I12" s="176">
        <v>4052286</v>
      </c>
      <c r="J12" s="176">
        <v>2016252</v>
      </c>
      <c r="K12" s="177">
        <v>8062576</v>
      </c>
      <c r="L12" s="177">
        <v>6061255</v>
      </c>
      <c r="M12" s="177">
        <v>4021151</v>
      </c>
      <c r="N12" s="177">
        <v>2006526</v>
      </c>
      <c r="P12" s="177">
        <f t="shared" si="0"/>
        <v>2086408</v>
      </c>
      <c r="Q12" s="177">
        <f t="shared" si="1"/>
        <v>2001321</v>
      </c>
    </row>
    <row r="13" spans="1:17" ht="16.5">
      <c r="A13" s="23" t="s">
        <v>146</v>
      </c>
      <c r="B13" s="23"/>
      <c r="C13" s="175"/>
      <c r="D13" s="175"/>
      <c r="E13" s="175"/>
      <c r="F13" s="175">
        <v>106851</v>
      </c>
      <c r="G13" s="176">
        <v>439978</v>
      </c>
      <c r="H13" s="176">
        <v>346865</v>
      </c>
      <c r="I13" s="176">
        <v>228784</v>
      </c>
      <c r="J13" s="176">
        <v>59918</v>
      </c>
      <c r="K13" s="177">
        <v>1417661</v>
      </c>
      <c r="L13" s="177">
        <v>1306004</v>
      </c>
      <c r="M13" s="177">
        <v>1084275</v>
      </c>
      <c r="N13" s="177">
        <v>296565</v>
      </c>
      <c r="P13" s="177">
        <f t="shared" si="0"/>
        <v>93113</v>
      </c>
      <c r="Q13" s="177">
        <f t="shared" si="1"/>
        <v>111657</v>
      </c>
    </row>
    <row r="14" spans="1:17" ht="16.5">
      <c r="A14" s="23" t="s">
        <v>147</v>
      </c>
      <c r="B14" s="23"/>
      <c r="C14" s="175"/>
      <c r="D14" s="175"/>
      <c r="E14" s="175"/>
      <c r="F14" s="175">
        <v>352916</v>
      </c>
      <c r="G14" s="176">
        <v>1287706</v>
      </c>
      <c r="H14" s="176">
        <v>962696</v>
      </c>
      <c r="I14" s="176">
        <v>594949</v>
      </c>
      <c r="J14" s="176">
        <v>291152</v>
      </c>
      <c r="K14" s="177">
        <v>1094436</v>
      </c>
      <c r="L14" s="177">
        <v>821854</v>
      </c>
      <c r="M14" s="177">
        <v>548157</v>
      </c>
      <c r="N14" s="177">
        <v>275024</v>
      </c>
      <c r="P14" s="177">
        <f t="shared" si="0"/>
        <v>325010</v>
      </c>
      <c r="Q14" s="177">
        <f t="shared" si="1"/>
        <v>272582</v>
      </c>
    </row>
    <row r="15" spans="1:17" ht="16.5">
      <c r="A15" s="23" t="s">
        <v>148</v>
      </c>
      <c r="B15" s="23"/>
      <c r="C15" s="175"/>
      <c r="D15" s="175"/>
      <c r="E15" s="175"/>
      <c r="F15" s="175">
        <v>64076</v>
      </c>
      <c r="G15" s="176">
        <v>436627</v>
      </c>
      <c r="H15" s="176">
        <v>357765</v>
      </c>
      <c r="I15" s="176">
        <v>177125</v>
      </c>
      <c r="J15" s="176">
        <v>90750</v>
      </c>
      <c r="K15" s="177">
        <v>542908</v>
      </c>
      <c r="L15" s="177">
        <v>486324</v>
      </c>
      <c r="M15" s="177">
        <v>372847</v>
      </c>
      <c r="N15" s="177">
        <v>84541</v>
      </c>
      <c r="P15" s="177">
        <f t="shared" si="0"/>
        <v>78862</v>
      </c>
      <c r="Q15" s="177">
        <f t="shared" si="1"/>
        <v>56584</v>
      </c>
    </row>
    <row r="16" spans="1:17" ht="16.5">
      <c r="A16" s="23" t="s">
        <v>149</v>
      </c>
      <c r="B16" s="23"/>
      <c r="C16" s="175"/>
      <c r="D16" s="175"/>
      <c r="E16" s="175"/>
      <c r="F16" s="175">
        <v>13335</v>
      </c>
      <c r="G16" s="176">
        <v>141254</v>
      </c>
      <c r="H16" s="176">
        <v>58339</v>
      </c>
      <c r="I16" s="176">
        <v>183959</v>
      </c>
      <c r="J16" s="176">
        <v>51711</v>
      </c>
      <c r="K16" s="177">
        <v>456476</v>
      </c>
      <c r="L16" s="177">
        <v>346545</v>
      </c>
      <c r="M16" s="177">
        <v>224977</v>
      </c>
      <c r="N16" s="177">
        <v>108668</v>
      </c>
      <c r="P16" s="177">
        <f t="shared" si="0"/>
        <v>82915</v>
      </c>
      <c r="Q16" s="177">
        <f t="shared" si="1"/>
        <v>109931</v>
      </c>
    </row>
    <row r="17" spans="1:17" ht="16.5">
      <c r="A17" s="23" t="s">
        <v>150</v>
      </c>
      <c r="B17" s="23"/>
      <c r="C17" s="175"/>
      <c r="D17" s="175"/>
      <c r="E17" s="175"/>
      <c r="F17" s="175"/>
      <c r="G17" s="176"/>
      <c r="H17" s="176"/>
      <c r="I17" s="176">
        <v>0</v>
      </c>
      <c r="J17" s="176">
        <v>0</v>
      </c>
      <c r="K17" s="177"/>
      <c r="L17" s="177">
        <v>0</v>
      </c>
      <c r="M17" s="177">
        <v>0</v>
      </c>
      <c r="N17" s="177">
        <v>0</v>
      </c>
      <c r="P17" s="177">
        <f t="shared" si="0"/>
        <v>0</v>
      </c>
      <c r="Q17" s="177">
        <f t="shared" si="1"/>
        <v>0</v>
      </c>
    </row>
    <row r="18" spans="1:17" ht="16.5">
      <c r="A18" s="23" t="s">
        <v>185</v>
      </c>
      <c r="B18" s="23"/>
      <c r="C18" s="175"/>
      <c r="D18" s="175"/>
      <c r="E18" s="175"/>
      <c r="F18" s="175"/>
      <c r="G18" s="176"/>
      <c r="H18" s="176"/>
      <c r="I18" s="176">
        <v>0</v>
      </c>
      <c r="J18" s="176">
        <v>0</v>
      </c>
      <c r="K18" s="177"/>
      <c r="L18" s="177">
        <v>0</v>
      </c>
      <c r="M18" s="177">
        <v>0</v>
      </c>
      <c r="N18" s="177">
        <v>0</v>
      </c>
      <c r="P18" s="177">
        <f t="shared" si="0"/>
        <v>0</v>
      </c>
      <c r="Q18" s="177">
        <f t="shared" si="1"/>
        <v>0</v>
      </c>
    </row>
    <row r="19" spans="1:17" ht="16.5">
      <c r="A19" s="23" t="s">
        <v>218</v>
      </c>
      <c r="B19" s="23"/>
      <c r="C19" s="175"/>
      <c r="D19" s="175"/>
      <c r="E19" s="175"/>
      <c r="F19" s="175">
        <v>6257</v>
      </c>
      <c r="G19" s="176">
        <v>24790</v>
      </c>
      <c r="H19" s="176">
        <v>19901</v>
      </c>
      <c r="I19" s="176">
        <v>13045</v>
      </c>
      <c r="J19" s="176">
        <v>6816</v>
      </c>
      <c r="K19" s="177">
        <v>25768</v>
      </c>
      <c r="L19" s="177">
        <v>19612</v>
      </c>
      <c r="M19" s="177">
        <v>13860</v>
      </c>
      <c r="N19" s="177">
        <v>6609</v>
      </c>
      <c r="P19" s="177">
        <f t="shared" si="0"/>
        <v>4889</v>
      </c>
      <c r="Q19" s="177">
        <f t="shared" si="1"/>
        <v>6156</v>
      </c>
    </row>
    <row r="20" spans="1:17" ht="16.5">
      <c r="A20" s="23" t="s">
        <v>151</v>
      </c>
      <c r="B20" s="23"/>
      <c r="C20" s="175"/>
      <c r="D20" s="175"/>
      <c r="E20" s="175"/>
      <c r="F20" s="175"/>
      <c r="G20" s="176">
        <v>1209970</v>
      </c>
      <c r="H20" s="176">
        <v>1209970</v>
      </c>
      <c r="I20" s="176">
        <v>1604</v>
      </c>
      <c r="J20" s="176">
        <v>0</v>
      </c>
      <c r="K20" s="177">
        <v>3229</v>
      </c>
      <c r="L20" s="177">
        <v>3229</v>
      </c>
      <c r="M20" s="177">
        <v>3229</v>
      </c>
      <c r="N20" s="177">
        <v>0</v>
      </c>
      <c r="P20" s="177">
        <f t="shared" si="0"/>
        <v>0</v>
      </c>
      <c r="Q20" s="177">
        <f t="shared" si="1"/>
        <v>0</v>
      </c>
    </row>
    <row r="21" spans="1:17" ht="16.5">
      <c r="A21" s="23" t="s">
        <v>219</v>
      </c>
      <c r="B21" s="23"/>
      <c r="C21" s="175"/>
      <c r="D21" s="175"/>
      <c r="E21" s="175"/>
      <c r="F21" s="175">
        <v>19692</v>
      </c>
      <c r="G21" s="176">
        <v>44292</v>
      </c>
      <c r="H21" s="176">
        <v>29605</v>
      </c>
      <c r="I21" s="176">
        <v>16269</v>
      </c>
      <c r="J21" s="176">
        <v>9211</v>
      </c>
      <c r="K21" s="177">
        <v>24857</v>
      </c>
      <c r="L21" s="177">
        <v>9298</v>
      </c>
      <c r="M21" s="177">
        <v>2843</v>
      </c>
      <c r="N21" s="177">
        <v>1965</v>
      </c>
      <c r="P21" s="177">
        <f t="shared" si="0"/>
        <v>14687</v>
      </c>
      <c r="Q21" s="177">
        <f t="shared" si="1"/>
        <v>15559</v>
      </c>
    </row>
    <row r="22" spans="1:17" ht="16.5">
      <c r="A22" s="23" t="s">
        <v>193</v>
      </c>
      <c r="B22" s="23"/>
      <c r="C22" s="175"/>
      <c r="D22" s="175"/>
      <c r="E22" s="175"/>
      <c r="F22" s="175">
        <v>2173</v>
      </c>
      <c r="G22" s="176">
        <v>-6616</v>
      </c>
      <c r="H22" s="176">
        <v>6276</v>
      </c>
      <c r="I22" s="176">
        <v>4232</v>
      </c>
      <c r="J22" s="176">
        <v>2169</v>
      </c>
      <c r="K22" s="177">
        <v>4696</v>
      </c>
      <c r="L22" s="177">
        <v>2872</v>
      </c>
      <c r="M22" s="177">
        <v>971</v>
      </c>
      <c r="N22" s="177">
        <v>-954</v>
      </c>
      <c r="P22" s="177">
        <f t="shared" si="0"/>
        <v>-12892</v>
      </c>
      <c r="Q22" s="177">
        <f t="shared" si="1"/>
        <v>1824</v>
      </c>
    </row>
    <row r="23" spans="1:17" ht="16.5">
      <c r="A23" s="23" t="s">
        <v>204</v>
      </c>
      <c r="B23" s="23"/>
      <c r="C23" s="175"/>
      <c r="D23" s="175"/>
      <c r="E23" s="175"/>
      <c r="F23" s="175"/>
      <c r="G23" s="176">
        <v>-512</v>
      </c>
      <c r="H23" s="176">
        <v>-219</v>
      </c>
      <c r="I23" s="176">
        <v>0</v>
      </c>
      <c r="J23" s="176">
        <v>0</v>
      </c>
      <c r="K23" s="177">
        <v>-51499</v>
      </c>
      <c r="L23" s="177">
        <v>-51499</v>
      </c>
      <c r="M23" s="177">
        <v>0</v>
      </c>
      <c r="N23" s="177">
        <v>0</v>
      </c>
      <c r="P23" s="177">
        <f t="shared" si="0"/>
        <v>-293</v>
      </c>
      <c r="Q23" s="177">
        <f t="shared" si="1"/>
        <v>0</v>
      </c>
    </row>
    <row r="24" spans="1:17" ht="16.5">
      <c r="A24" s="23" t="s">
        <v>152</v>
      </c>
      <c r="B24" s="23"/>
      <c r="C24" s="175"/>
      <c r="D24" s="175"/>
      <c r="E24" s="175"/>
      <c r="F24" s="175"/>
      <c r="G24" s="176"/>
      <c r="H24" s="176"/>
      <c r="I24" s="176">
        <v>0</v>
      </c>
      <c r="J24" s="176">
        <v>0</v>
      </c>
      <c r="K24" s="177"/>
      <c r="L24" s="177">
        <v>0</v>
      </c>
      <c r="M24" s="177">
        <v>0</v>
      </c>
      <c r="N24" s="177">
        <v>0</v>
      </c>
      <c r="P24" s="177">
        <f t="shared" si="0"/>
        <v>0</v>
      </c>
      <c r="Q24" s="177">
        <f t="shared" si="1"/>
        <v>0</v>
      </c>
    </row>
    <row r="25" spans="1:17" ht="16.5">
      <c r="A25" s="23" t="s">
        <v>223</v>
      </c>
      <c r="B25" s="23"/>
      <c r="C25" s="175"/>
      <c r="D25" s="175"/>
      <c r="E25" s="175"/>
      <c r="F25" s="175"/>
      <c r="G25" s="176"/>
      <c r="H25" s="176"/>
      <c r="I25" s="176">
        <v>0</v>
      </c>
      <c r="J25" s="176">
        <v>0</v>
      </c>
      <c r="K25" s="177"/>
      <c r="L25" s="177">
        <v>0</v>
      </c>
      <c r="M25" s="177">
        <v>0</v>
      </c>
      <c r="N25" s="177">
        <v>0</v>
      </c>
      <c r="P25" s="177">
        <f t="shared" si="0"/>
        <v>0</v>
      </c>
      <c r="Q25" s="177">
        <f t="shared" si="1"/>
        <v>0</v>
      </c>
    </row>
    <row r="26" spans="1:17" ht="16.5">
      <c r="A26" s="23" t="s">
        <v>97</v>
      </c>
      <c r="B26" s="23"/>
      <c r="C26" s="175"/>
      <c r="D26" s="175"/>
      <c r="E26" s="175"/>
      <c r="F26" s="175">
        <v>940</v>
      </c>
      <c r="G26" s="176">
        <v>6754</v>
      </c>
      <c r="H26" s="176">
        <v>2926</v>
      </c>
      <c r="I26" s="176">
        <v>1733</v>
      </c>
      <c r="J26" s="176">
        <v>0</v>
      </c>
      <c r="K26" s="177">
        <v>4833</v>
      </c>
      <c r="L26" s="177">
        <v>4503</v>
      </c>
      <c r="M26" s="177">
        <v>3249</v>
      </c>
      <c r="N26" s="177">
        <v>3249</v>
      </c>
      <c r="P26" s="177">
        <f t="shared" si="0"/>
        <v>3828</v>
      </c>
      <c r="Q26" s="177">
        <f t="shared" si="1"/>
        <v>330</v>
      </c>
    </row>
    <row r="27" spans="1:17" ht="16.5">
      <c r="A27" s="23" t="s">
        <v>153</v>
      </c>
      <c r="B27" s="23"/>
      <c r="C27" s="175"/>
      <c r="D27" s="175"/>
      <c r="E27" s="175"/>
      <c r="F27" s="175"/>
      <c r="G27" s="176"/>
      <c r="H27" s="176"/>
      <c r="I27" s="176">
        <v>0</v>
      </c>
      <c r="J27" s="176">
        <v>0</v>
      </c>
      <c r="K27" s="177"/>
      <c r="L27" s="177">
        <v>0</v>
      </c>
      <c r="M27" s="177">
        <v>0</v>
      </c>
      <c r="N27" s="177">
        <v>0</v>
      </c>
      <c r="P27" s="177">
        <f t="shared" si="0"/>
        <v>0</v>
      </c>
      <c r="Q27" s="177">
        <f t="shared" si="1"/>
        <v>0</v>
      </c>
    </row>
    <row r="28" spans="1:17" ht="16.5">
      <c r="A28" s="23" t="s">
        <v>214</v>
      </c>
      <c r="B28" s="23"/>
      <c r="C28" s="175"/>
      <c r="D28" s="175"/>
      <c r="E28" s="175"/>
      <c r="F28" s="175">
        <v>-110</v>
      </c>
      <c r="G28" s="176">
        <v>399931</v>
      </c>
      <c r="H28" s="176">
        <v>301869</v>
      </c>
      <c r="I28" s="176">
        <v>0</v>
      </c>
      <c r="J28" s="176">
        <v>0</v>
      </c>
      <c r="K28" s="177"/>
      <c r="L28" s="177">
        <v>-199120</v>
      </c>
      <c r="M28" s="177">
        <v>0</v>
      </c>
      <c r="N28" s="177">
        <v>0</v>
      </c>
      <c r="P28" s="177">
        <f t="shared" si="0"/>
        <v>98062</v>
      </c>
      <c r="Q28" s="177">
        <f t="shared" si="1"/>
        <v>199120</v>
      </c>
    </row>
    <row r="29" spans="1:17" ht="16.5">
      <c r="A29" s="23" t="s">
        <v>33</v>
      </c>
      <c r="B29" s="23"/>
      <c r="C29" s="175"/>
      <c r="D29" s="175"/>
      <c r="E29" s="175"/>
      <c r="F29" s="175">
        <v>608</v>
      </c>
      <c r="G29" s="176">
        <v>22075</v>
      </c>
      <c r="H29" s="176">
        <v>26429</v>
      </c>
      <c r="I29" s="176">
        <v>20085</v>
      </c>
      <c r="J29" s="176">
        <v>-71982</v>
      </c>
      <c r="K29" s="177">
        <v>23228</v>
      </c>
      <c r="L29" s="177">
        <v>17108</v>
      </c>
      <c r="M29" s="177">
        <v>5963</v>
      </c>
      <c r="N29" s="177">
        <v>12122</v>
      </c>
      <c r="P29" s="177">
        <f t="shared" si="0"/>
        <v>-4354</v>
      </c>
      <c r="Q29" s="177">
        <f t="shared" si="1"/>
        <v>6120</v>
      </c>
    </row>
    <row r="30" spans="1:17" ht="16.5">
      <c r="A30" s="23" t="s">
        <v>220</v>
      </c>
      <c r="B30" s="23"/>
      <c r="C30" s="175"/>
      <c r="D30" s="175"/>
      <c r="E30" s="175"/>
      <c r="F30" s="175">
        <v>466464</v>
      </c>
      <c r="G30" s="176">
        <v>-1102338</v>
      </c>
      <c r="H30" s="176">
        <v>-626211</v>
      </c>
      <c r="I30" s="176">
        <v>-262282</v>
      </c>
      <c r="J30" s="176">
        <v>278315</v>
      </c>
      <c r="K30" s="177">
        <v>-258638</v>
      </c>
      <c r="L30" s="177">
        <v>-155658</v>
      </c>
      <c r="M30" s="177">
        <v>-248</v>
      </c>
      <c r="N30" s="177">
        <v>262926</v>
      </c>
      <c r="P30" s="177">
        <f t="shared" si="0"/>
        <v>-476127</v>
      </c>
      <c r="Q30" s="177">
        <f t="shared" si="1"/>
        <v>-102980</v>
      </c>
    </row>
    <row r="31" spans="1:17" ht="16.5">
      <c r="A31" s="23" t="s">
        <v>154</v>
      </c>
      <c r="B31" s="23"/>
      <c r="C31" s="175"/>
      <c r="D31" s="175"/>
      <c r="E31" s="175"/>
      <c r="F31" s="175">
        <v>10912</v>
      </c>
      <c r="G31" s="176">
        <v>8041</v>
      </c>
      <c r="H31" s="176">
        <v>3475</v>
      </c>
      <c r="I31" s="176">
        <v>-1404</v>
      </c>
      <c r="J31" s="176">
        <v>-9935</v>
      </c>
      <c r="K31" s="177">
        <v>31356</v>
      </c>
      <c r="L31" s="177">
        <v>-67629</v>
      </c>
      <c r="M31" s="177">
        <v>-49905</v>
      </c>
      <c r="N31" s="177">
        <v>-16839</v>
      </c>
      <c r="P31" s="177">
        <f t="shared" si="0"/>
        <v>4566</v>
      </c>
      <c r="Q31" s="177">
        <f t="shared" si="1"/>
        <v>98985</v>
      </c>
    </row>
    <row r="32" spans="1:17" ht="16.5">
      <c r="A32" s="23" t="s">
        <v>155</v>
      </c>
      <c r="B32" s="23"/>
      <c r="C32" s="175"/>
      <c r="D32" s="175"/>
      <c r="E32" s="175"/>
      <c r="F32" s="175">
        <v>72310</v>
      </c>
      <c r="G32" s="176">
        <v>286045</v>
      </c>
      <c r="H32" s="176">
        <v>251927</v>
      </c>
      <c r="I32" s="176">
        <v>317122</v>
      </c>
      <c r="J32" s="176">
        <v>201840</v>
      </c>
      <c r="K32" s="177">
        <v>-206970</v>
      </c>
      <c r="L32" s="177">
        <v>-18148</v>
      </c>
      <c r="M32" s="177">
        <v>-59546</v>
      </c>
      <c r="N32" s="177">
        <v>-26014</v>
      </c>
      <c r="P32" s="177">
        <f t="shared" si="0"/>
        <v>34118</v>
      </c>
      <c r="Q32" s="177">
        <f t="shared" si="1"/>
        <v>-188822</v>
      </c>
    </row>
    <row r="33" spans="1:17" ht="16.5">
      <c r="A33" s="23" t="s">
        <v>156</v>
      </c>
      <c r="B33" s="23"/>
      <c r="C33" s="175"/>
      <c r="D33" s="175"/>
      <c r="E33" s="175"/>
      <c r="F33" s="175">
        <v>6961</v>
      </c>
      <c r="G33" s="176">
        <v>27866</v>
      </c>
      <c r="H33" s="176">
        <v>14066</v>
      </c>
      <c r="I33" s="176">
        <v>1663</v>
      </c>
      <c r="J33" s="176">
        <v>-5094</v>
      </c>
      <c r="K33" s="177">
        <v>-27593</v>
      </c>
      <c r="L33" s="177">
        <v>-20156</v>
      </c>
      <c r="M33" s="177">
        <v>-24565</v>
      </c>
      <c r="N33" s="177">
        <v>-3523</v>
      </c>
      <c r="P33" s="177">
        <f t="shared" si="0"/>
        <v>13800</v>
      </c>
      <c r="Q33" s="177">
        <f t="shared" si="1"/>
        <v>-7437</v>
      </c>
    </row>
    <row r="34" spans="1:17" ht="16.5">
      <c r="A34" s="23" t="s">
        <v>157</v>
      </c>
      <c r="B34" s="23"/>
      <c r="C34" s="175"/>
      <c r="D34" s="175"/>
      <c r="E34" s="175"/>
      <c r="F34" s="175">
        <v>-505244</v>
      </c>
      <c r="G34" s="176">
        <v>-602199</v>
      </c>
      <c r="H34" s="176">
        <v>-412763</v>
      </c>
      <c r="I34" s="176">
        <v>-274183</v>
      </c>
      <c r="J34" s="176">
        <v>-876001</v>
      </c>
      <c r="K34" s="177">
        <v>-684742</v>
      </c>
      <c r="L34" s="177">
        <v>-502109</v>
      </c>
      <c r="M34" s="177">
        <v>-377342</v>
      </c>
      <c r="N34" s="177">
        <v>-186482</v>
      </c>
      <c r="P34" s="177">
        <f t="shared" si="0"/>
        <v>-189436</v>
      </c>
      <c r="Q34" s="177">
        <f t="shared" si="1"/>
        <v>-182633</v>
      </c>
    </row>
    <row r="35" spans="1:17" ht="16.5">
      <c r="A35" s="23" t="s">
        <v>158</v>
      </c>
      <c r="B35" s="23"/>
      <c r="C35" s="175"/>
      <c r="D35" s="175"/>
      <c r="E35" s="175"/>
      <c r="F35" s="175">
        <v>-132</v>
      </c>
      <c r="G35" s="176">
        <v>463364</v>
      </c>
      <c r="H35" s="176">
        <v>337723</v>
      </c>
      <c r="I35" s="176">
        <v>-139792</v>
      </c>
      <c r="J35" s="176">
        <v>-115485</v>
      </c>
      <c r="K35" s="177">
        <v>39619</v>
      </c>
      <c r="L35" s="177">
        <v>-82104</v>
      </c>
      <c r="M35" s="177">
        <v>25484</v>
      </c>
      <c r="N35" s="177">
        <v>-115668</v>
      </c>
      <c r="P35" s="177">
        <f t="shared" si="0"/>
        <v>125641</v>
      </c>
      <c r="Q35" s="177">
        <f t="shared" si="1"/>
        <v>121723</v>
      </c>
    </row>
    <row r="36" spans="1:17" ht="16.5">
      <c r="A36" s="23" t="s">
        <v>50</v>
      </c>
      <c r="B36" s="23"/>
      <c r="C36" s="175"/>
      <c r="D36" s="175"/>
      <c r="E36" s="175"/>
      <c r="F36" s="175">
        <v>-2282</v>
      </c>
      <c r="G36" s="176">
        <v>51892</v>
      </c>
      <c r="H36" s="176">
        <v>48117</v>
      </c>
      <c r="I36" s="176">
        <v>-4522</v>
      </c>
      <c r="J36" s="176">
        <v>-8058</v>
      </c>
      <c r="K36" s="177">
        <v>-10857</v>
      </c>
      <c r="L36" s="177">
        <v>-4392</v>
      </c>
      <c r="M36" s="177">
        <v>-907</v>
      </c>
      <c r="N36" s="177">
        <v>-4612</v>
      </c>
      <c r="P36" s="177">
        <f t="shared" si="0"/>
        <v>3775</v>
      </c>
      <c r="Q36" s="177">
        <f t="shared" si="1"/>
        <v>-6465</v>
      </c>
    </row>
    <row r="37" spans="1:17" ht="16.5">
      <c r="A37" s="23" t="s">
        <v>31</v>
      </c>
      <c r="B37" s="23"/>
      <c r="C37" s="175"/>
      <c r="D37" s="175"/>
      <c r="E37" s="175"/>
      <c r="F37" s="175">
        <v>-438897</v>
      </c>
      <c r="G37" s="176">
        <v>326327</v>
      </c>
      <c r="H37" s="176">
        <v>-125448</v>
      </c>
      <c r="I37" s="176">
        <v>-107790</v>
      </c>
      <c r="J37" s="176">
        <v>-110101</v>
      </c>
      <c r="K37" s="177">
        <v>-48486</v>
      </c>
      <c r="L37" s="177">
        <v>-46180</v>
      </c>
      <c r="M37" s="177">
        <v>-10097</v>
      </c>
      <c r="N37" s="177">
        <v>-160561</v>
      </c>
      <c r="P37" s="177">
        <f t="shared" si="0"/>
        <v>451775</v>
      </c>
      <c r="Q37" s="177">
        <f t="shared" si="1"/>
        <v>-2306</v>
      </c>
    </row>
    <row r="38" spans="1:17" ht="16.5">
      <c r="A38" s="23" t="s">
        <v>159</v>
      </c>
      <c r="B38" s="23"/>
      <c r="C38" s="175"/>
      <c r="D38" s="175"/>
      <c r="E38" s="175"/>
      <c r="F38" s="175">
        <v>-552545</v>
      </c>
      <c r="G38" s="176">
        <v>305703</v>
      </c>
      <c r="H38" s="176">
        <v>-28419</v>
      </c>
      <c r="I38" s="176">
        <v>-94916</v>
      </c>
      <c r="J38" s="176">
        <v>752181</v>
      </c>
      <c r="K38" s="177">
        <v>806885</v>
      </c>
      <c r="L38" s="177">
        <v>749174</v>
      </c>
      <c r="M38" s="177">
        <v>310591</v>
      </c>
      <c r="N38" s="177">
        <v>701350</v>
      </c>
      <c r="P38" s="177">
        <f t="shared" si="0"/>
        <v>334122</v>
      </c>
      <c r="Q38" s="177">
        <f t="shared" si="1"/>
        <v>57711</v>
      </c>
    </row>
    <row r="39" spans="1:17" ht="16.5">
      <c r="A39" s="23" t="s">
        <v>160</v>
      </c>
      <c r="B39" s="23"/>
      <c r="C39" s="175"/>
      <c r="D39" s="175"/>
      <c r="E39" s="175"/>
      <c r="F39" s="175">
        <v>607876</v>
      </c>
      <c r="G39" s="176">
        <v>-135592</v>
      </c>
      <c r="H39" s="176">
        <v>-749481</v>
      </c>
      <c r="I39" s="176">
        <v>-180124</v>
      </c>
      <c r="J39" s="176">
        <v>582938</v>
      </c>
      <c r="K39" s="177">
        <v>-753804</v>
      </c>
      <c r="L39" s="177">
        <v>-1367787</v>
      </c>
      <c r="M39" s="177">
        <v>-713719</v>
      </c>
      <c r="N39" s="177">
        <v>814884</v>
      </c>
      <c r="P39" s="177">
        <f t="shared" si="0"/>
        <v>613889</v>
      </c>
      <c r="Q39" s="177">
        <f t="shared" si="1"/>
        <v>613983</v>
      </c>
    </row>
    <row r="40" spans="1:17" ht="16.5">
      <c r="A40" s="23" t="s">
        <v>36</v>
      </c>
      <c r="B40" s="23"/>
      <c r="C40" s="175"/>
      <c r="D40" s="175"/>
      <c r="E40" s="175"/>
      <c r="F40" s="175">
        <v>-637580</v>
      </c>
      <c r="G40" s="176">
        <v>413738</v>
      </c>
      <c r="H40" s="176">
        <v>15557</v>
      </c>
      <c r="I40" s="176">
        <v>67717</v>
      </c>
      <c r="J40" s="176">
        <v>-326873</v>
      </c>
      <c r="K40" s="177">
        <v>-102682</v>
      </c>
      <c r="L40" s="177">
        <v>-307944</v>
      </c>
      <c r="M40" s="177">
        <v>-208688</v>
      </c>
      <c r="N40" s="177">
        <v>-419190</v>
      </c>
      <c r="P40" s="177">
        <f t="shared" si="0"/>
        <v>398181</v>
      </c>
      <c r="Q40" s="177">
        <f t="shared" si="1"/>
        <v>205262</v>
      </c>
    </row>
    <row r="41" spans="1:17" ht="16.5">
      <c r="A41" s="23" t="s">
        <v>221</v>
      </c>
      <c r="B41" s="23"/>
      <c r="C41" s="175"/>
      <c r="D41" s="175"/>
      <c r="E41" s="175"/>
      <c r="F41" s="175">
        <v>-30314</v>
      </c>
      <c r="G41" s="176">
        <v>-1305821</v>
      </c>
      <c r="H41" s="176">
        <v>-1421060</v>
      </c>
      <c r="I41" s="176">
        <v>52109</v>
      </c>
      <c r="J41" s="176">
        <v>-412133</v>
      </c>
      <c r="K41" s="177">
        <v>514943</v>
      </c>
      <c r="L41" s="177">
        <v>-167291</v>
      </c>
      <c r="M41" s="177">
        <v>-23153</v>
      </c>
      <c r="N41" s="177">
        <v>-47994</v>
      </c>
      <c r="P41" s="177">
        <f t="shared" si="0"/>
        <v>115239</v>
      </c>
      <c r="Q41" s="177">
        <f t="shared" si="1"/>
        <v>682234</v>
      </c>
    </row>
    <row r="42" spans="1:17" ht="16.5">
      <c r="A42" s="23" t="s">
        <v>161</v>
      </c>
      <c r="B42" s="23"/>
      <c r="C42" s="175"/>
      <c r="D42" s="175"/>
      <c r="E42" s="175"/>
      <c r="F42" s="175">
        <v>22720</v>
      </c>
      <c r="G42" s="176">
        <v>570814</v>
      </c>
      <c r="H42" s="176">
        <v>425714</v>
      </c>
      <c r="I42" s="176">
        <v>379278</v>
      </c>
      <c r="J42" s="176">
        <v>214932</v>
      </c>
      <c r="K42" s="177">
        <v>1309370</v>
      </c>
      <c r="L42" s="177">
        <v>841454</v>
      </c>
      <c r="M42" s="177">
        <v>463782</v>
      </c>
      <c r="N42" s="177">
        <v>679707</v>
      </c>
      <c r="P42" s="177">
        <f t="shared" si="0"/>
        <v>145100</v>
      </c>
      <c r="Q42" s="177">
        <f t="shared" si="1"/>
        <v>467916</v>
      </c>
    </row>
    <row r="43" spans="1:17" ht="17.25" thickBot="1">
      <c r="A43" s="23" t="s">
        <v>291</v>
      </c>
      <c r="B43" s="23"/>
      <c r="C43" s="178"/>
      <c r="D43" s="178"/>
      <c r="E43" s="178"/>
      <c r="F43" s="178">
        <v>-46528</v>
      </c>
      <c r="G43" s="179">
        <f>101374+9516</f>
        <v>110890</v>
      </c>
      <c r="H43" s="179">
        <v>14421</v>
      </c>
      <c r="I43" s="179">
        <v>13087</v>
      </c>
      <c r="J43" s="179">
        <f>85045-843</f>
        <v>84202</v>
      </c>
      <c r="K43" s="180">
        <v>-41636</v>
      </c>
      <c r="L43" s="180">
        <v>46856</v>
      </c>
      <c r="M43" s="180">
        <v>-23885</v>
      </c>
      <c r="N43" s="180">
        <v>11052</v>
      </c>
      <c r="P43" s="180">
        <f t="shared" si="0"/>
        <v>96469</v>
      </c>
      <c r="Q43" s="180">
        <f t="shared" si="1"/>
        <v>-88492</v>
      </c>
    </row>
    <row r="44" spans="1:17" s="97" customFormat="1" ht="17.25" thickBot="1">
      <c r="A44" s="87" t="s">
        <v>162</v>
      </c>
      <c r="B44" s="88"/>
      <c r="C44" s="181">
        <f>SUM(C10:C43)</f>
        <v>0</v>
      </c>
      <c r="D44" s="181">
        <f>SUM(D10:D43)</f>
        <v>0</v>
      </c>
      <c r="E44" s="181">
        <f>SUM(E10:E43)</f>
        <v>0</v>
      </c>
      <c r="F44" s="181">
        <f>SUM(F10:F43)</f>
        <v>5036978</v>
      </c>
      <c r="G44" s="182">
        <f aca="true" t="shared" si="2" ref="G44:N44">SUM(G10:G43)</f>
        <v>25260280</v>
      </c>
      <c r="H44" s="182">
        <f t="shared" si="2"/>
        <v>17414076</v>
      </c>
      <c r="I44" s="182">
        <f t="shared" si="2"/>
        <v>11821542</v>
      </c>
      <c r="J44" s="182">
        <f t="shared" si="2"/>
        <v>5998896</v>
      </c>
      <c r="K44" s="183">
        <f t="shared" si="2"/>
        <v>25993712</v>
      </c>
      <c r="L44" s="183">
        <f t="shared" si="2"/>
        <v>18360910</v>
      </c>
      <c r="M44" s="183">
        <f t="shared" si="2"/>
        <v>12585041</v>
      </c>
      <c r="N44" s="183">
        <f t="shared" si="2"/>
        <v>7902570</v>
      </c>
      <c r="P44" s="183">
        <f>SUM(P10:P43)</f>
        <v>7846204</v>
      </c>
      <c r="Q44" s="183">
        <f>SUM(Q10:Q43)</f>
        <v>7632802</v>
      </c>
    </row>
    <row r="45" spans="1:17" ht="15.75">
      <c r="A45" s="24"/>
      <c r="B45" s="24"/>
      <c r="C45" s="175"/>
      <c r="D45" s="175"/>
      <c r="E45" s="175"/>
      <c r="F45" s="175"/>
      <c r="G45" s="176"/>
      <c r="H45" s="176"/>
      <c r="I45" s="176"/>
      <c r="J45" s="176"/>
      <c r="K45" s="177"/>
      <c r="L45" s="177"/>
      <c r="M45" s="177"/>
      <c r="N45" s="177"/>
      <c r="P45" s="177"/>
      <c r="Q45" s="177"/>
    </row>
    <row r="46" spans="1:17" ht="16.5">
      <c r="A46" s="23" t="s">
        <v>163</v>
      </c>
      <c r="B46" s="23"/>
      <c r="C46" s="175"/>
      <c r="D46" s="175"/>
      <c r="E46" s="175"/>
      <c r="F46" s="175"/>
      <c r="G46" s="176"/>
      <c r="H46" s="176"/>
      <c r="I46" s="176"/>
      <c r="J46" s="176"/>
      <c r="K46" s="177"/>
      <c r="L46" s="177"/>
      <c r="M46" s="177"/>
      <c r="N46" s="177"/>
      <c r="P46" s="177"/>
      <c r="Q46" s="177"/>
    </row>
    <row r="47" spans="1:17" ht="16.5">
      <c r="A47" s="23" t="s">
        <v>164</v>
      </c>
      <c r="B47" s="23"/>
      <c r="C47" s="175"/>
      <c r="D47" s="175"/>
      <c r="E47" s="175"/>
      <c r="F47" s="175">
        <v>-1543033</v>
      </c>
      <c r="G47" s="176">
        <v>-6417225</v>
      </c>
      <c r="H47" s="176">
        <v>-4953898</v>
      </c>
      <c r="I47" s="176">
        <v>-2732217</v>
      </c>
      <c r="J47" s="176">
        <v>-1388724</v>
      </c>
      <c r="K47" s="177">
        <v>-6196382</v>
      </c>
      <c r="L47" s="177">
        <v>-4791864</v>
      </c>
      <c r="M47" s="177">
        <v>-2826737</v>
      </c>
      <c r="N47" s="177">
        <v>-1464198</v>
      </c>
      <c r="P47" s="177">
        <f aca="true" t="shared" si="3" ref="P47:P60">G47-H47</f>
        <v>-1463327</v>
      </c>
      <c r="Q47" s="177">
        <f aca="true" t="shared" si="4" ref="Q47:Q60">K47-L47</f>
        <v>-1404518</v>
      </c>
    </row>
    <row r="48" spans="1:17" ht="16.5">
      <c r="A48" s="23" t="s">
        <v>222</v>
      </c>
      <c r="B48" s="23"/>
      <c r="C48" s="175"/>
      <c r="D48" s="175"/>
      <c r="E48" s="175"/>
      <c r="F48" s="175">
        <v>-194246</v>
      </c>
      <c r="G48" s="176">
        <v>-352819</v>
      </c>
      <c r="H48" s="176">
        <v>-304404</v>
      </c>
      <c r="I48" s="176">
        <v>-183142</v>
      </c>
      <c r="J48" s="176">
        <v>-93985</v>
      </c>
      <c r="K48" s="177">
        <v>-121892</v>
      </c>
      <c r="L48" s="177">
        <v>-67588</v>
      </c>
      <c r="M48" s="177">
        <v>-50537</v>
      </c>
      <c r="N48" s="177">
        <v>-19827</v>
      </c>
      <c r="P48" s="177">
        <f t="shared" si="3"/>
        <v>-48415</v>
      </c>
      <c r="Q48" s="177">
        <f t="shared" si="4"/>
        <v>-54304</v>
      </c>
    </row>
    <row r="49" spans="1:17" ht="16.5">
      <c r="A49" s="61" t="s">
        <v>215</v>
      </c>
      <c r="B49" s="23"/>
      <c r="C49" s="175"/>
      <c r="D49" s="175"/>
      <c r="E49" s="175"/>
      <c r="F49" s="175"/>
      <c r="G49" s="176"/>
      <c r="H49" s="176"/>
      <c r="I49" s="176">
        <v>0</v>
      </c>
      <c r="J49" s="176">
        <v>0</v>
      </c>
      <c r="K49" s="177">
        <v>238541</v>
      </c>
      <c r="L49" s="177">
        <v>238541</v>
      </c>
      <c r="M49" s="177">
        <v>0</v>
      </c>
      <c r="N49" s="177">
        <v>0</v>
      </c>
      <c r="P49" s="177">
        <f t="shared" si="3"/>
        <v>0</v>
      </c>
      <c r="Q49" s="177">
        <f t="shared" si="4"/>
        <v>0</v>
      </c>
    </row>
    <row r="50" spans="1:17" ht="16.5">
      <c r="A50" s="23" t="s">
        <v>165</v>
      </c>
      <c r="B50" s="23"/>
      <c r="C50" s="175"/>
      <c r="D50" s="175"/>
      <c r="E50" s="175"/>
      <c r="F50" s="175"/>
      <c r="G50" s="176">
        <v>-8414168</v>
      </c>
      <c r="H50" s="176">
        <v>-8414168</v>
      </c>
      <c r="I50" s="176">
        <v>-219</v>
      </c>
      <c r="J50" s="176">
        <v>0</v>
      </c>
      <c r="K50" s="177">
        <v>-74492</v>
      </c>
      <c r="L50" s="177">
        <v>-21392</v>
      </c>
      <c r="M50" s="177">
        <v>-10592</v>
      </c>
      <c r="N50" s="177">
        <v>-1592</v>
      </c>
      <c r="P50" s="177">
        <f t="shared" si="3"/>
        <v>0</v>
      </c>
      <c r="Q50" s="177">
        <f t="shared" si="4"/>
        <v>-53100</v>
      </c>
    </row>
    <row r="51" spans="1:17" ht="16.5">
      <c r="A51" s="23" t="s">
        <v>186</v>
      </c>
      <c r="B51" s="23"/>
      <c r="C51" s="175"/>
      <c r="D51" s="175"/>
      <c r="E51" s="175"/>
      <c r="F51" s="175"/>
      <c r="G51" s="176">
        <v>-8529</v>
      </c>
      <c r="H51" s="176"/>
      <c r="I51" s="176">
        <v>0</v>
      </c>
      <c r="J51" s="176">
        <v>0</v>
      </c>
      <c r="K51" s="177">
        <v>-51685</v>
      </c>
      <c r="L51" s="177">
        <v>142</v>
      </c>
      <c r="M51" s="177">
        <v>142</v>
      </c>
      <c r="N51" s="177">
        <v>71</v>
      </c>
      <c r="P51" s="177">
        <f t="shared" si="3"/>
        <v>-8529</v>
      </c>
      <c r="Q51" s="177">
        <f t="shared" si="4"/>
        <v>-51827</v>
      </c>
    </row>
    <row r="52" spans="1:17" ht="16.5">
      <c r="A52" s="23" t="s">
        <v>166</v>
      </c>
      <c r="B52" s="23"/>
      <c r="C52" s="175"/>
      <c r="D52" s="175"/>
      <c r="E52" s="175"/>
      <c r="F52" s="175">
        <v>-59574</v>
      </c>
      <c r="G52" s="176">
        <v>-34992</v>
      </c>
      <c r="H52" s="176">
        <v>-18018</v>
      </c>
      <c r="I52" s="176">
        <v>-3584</v>
      </c>
      <c r="J52" s="176">
        <v>-2326</v>
      </c>
      <c r="K52" s="177">
        <v>-12101</v>
      </c>
      <c r="L52" s="177">
        <v>-8771</v>
      </c>
      <c r="M52" s="177">
        <v>-7285</v>
      </c>
      <c r="N52" s="177">
        <v>-5705</v>
      </c>
      <c r="P52" s="177">
        <f t="shared" si="3"/>
        <v>-16974</v>
      </c>
      <c r="Q52" s="177">
        <f t="shared" si="4"/>
        <v>-3330</v>
      </c>
    </row>
    <row r="53" spans="1:17" ht="16.5">
      <c r="A53" s="23" t="s">
        <v>167</v>
      </c>
      <c r="B53" s="23"/>
      <c r="C53" s="175"/>
      <c r="D53" s="175"/>
      <c r="E53" s="175"/>
      <c r="F53" s="175"/>
      <c r="G53" s="176">
        <v>5435</v>
      </c>
      <c r="H53" s="176">
        <v>5434</v>
      </c>
      <c r="I53" s="176">
        <v>5434</v>
      </c>
      <c r="J53" s="176">
        <v>5434</v>
      </c>
      <c r="K53" s="177">
        <v>2717</v>
      </c>
      <c r="L53" s="177">
        <v>2717</v>
      </c>
      <c r="M53" s="177">
        <v>2717</v>
      </c>
      <c r="N53" s="177">
        <v>2717</v>
      </c>
      <c r="P53" s="177">
        <f t="shared" si="3"/>
        <v>1</v>
      </c>
      <c r="Q53" s="177">
        <f t="shared" si="4"/>
        <v>0</v>
      </c>
    </row>
    <row r="54" spans="1:17" ht="16.5">
      <c r="A54" s="23" t="s">
        <v>194</v>
      </c>
      <c r="B54" s="23"/>
      <c r="C54" s="175"/>
      <c r="D54" s="175"/>
      <c r="E54" s="175"/>
      <c r="F54" s="175">
        <v>-10644</v>
      </c>
      <c r="G54" s="176">
        <v>-13003</v>
      </c>
      <c r="H54" s="176">
        <v>-72044</v>
      </c>
      <c r="I54" s="176">
        <v>-14985</v>
      </c>
      <c r="J54" s="176">
        <v>-4263</v>
      </c>
      <c r="K54" s="177">
        <v>-11795</v>
      </c>
      <c r="L54" s="177">
        <v>-7815</v>
      </c>
      <c r="M54" s="177">
        <v>35</v>
      </c>
      <c r="N54" s="177">
        <v>-11065</v>
      </c>
      <c r="P54" s="177">
        <f t="shared" si="3"/>
        <v>59041</v>
      </c>
      <c r="Q54" s="177">
        <f t="shared" si="4"/>
        <v>-3980</v>
      </c>
    </row>
    <row r="55" spans="1:17" ht="16.5">
      <c r="A55" s="23" t="s">
        <v>168</v>
      </c>
      <c r="B55" s="23"/>
      <c r="C55" s="175"/>
      <c r="D55" s="175"/>
      <c r="E55" s="175"/>
      <c r="F55" s="175"/>
      <c r="G55" s="176"/>
      <c r="H55" s="176"/>
      <c r="I55" s="176">
        <v>0</v>
      </c>
      <c r="J55" s="176">
        <v>0</v>
      </c>
      <c r="K55" s="177"/>
      <c r="L55" s="177">
        <v>0</v>
      </c>
      <c r="M55" s="177">
        <v>0</v>
      </c>
      <c r="N55" s="177">
        <v>0</v>
      </c>
      <c r="P55" s="177">
        <f t="shared" si="3"/>
        <v>0</v>
      </c>
      <c r="Q55" s="177">
        <f t="shared" si="4"/>
        <v>0</v>
      </c>
    </row>
    <row r="56" spans="1:17" ht="16.5">
      <c r="A56" s="23" t="s">
        <v>187</v>
      </c>
      <c r="B56" s="23"/>
      <c r="C56" s="175"/>
      <c r="D56" s="175"/>
      <c r="E56" s="175"/>
      <c r="F56" s="175"/>
      <c r="G56" s="176"/>
      <c r="H56" s="176"/>
      <c r="I56" s="176">
        <v>0</v>
      </c>
      <c r="J56" s="176">
        <v>0</v>
      </c>
      <c r="K56" s="177">
        <v>92787</v>
      </c>
      <c r="L56" s="177">
        <v>0</v>
      </c>
      <c r="M56" s="177">
        <v>0</v>
      </c>
      <c r="N56" s="177">
        <v>0</v>
      </c>
      <c r="P56" s="177">
        <f t="shared" si="3"/>
        <v>0</v>
      </c>
      <c r="Q56" s="177">
        <f t="shared" si="4"/>
        <v>92787</v>
      </c>
    </row>
    <row r="57" spans="1:17" ht="16.5">
      <c r="A57" s="23" t="s">
        <v>205</v>
      </c>
      <c r="B57" s="23"/>
      <c r="C57" s="175"/>
      <c r="D57" s="175"/>
      <c r="E57" s="175"/>
      <c r="F57" s="175">
        <v>-42808</v>
      </c>
      <c r="G57" s="176">
        <v>-3363</v>
      </c>
      <c r="H57" s="176">
        <v>17876</v>
      </c>
      <c r="I57" s="176">
        <v>1668</v>
      </c>
      <c r="J57" s="176">
        <v>459</v>
      </c>
      <c r="K57" s="177">
        <v>13379</v>
      </c>
      <c r="L57" s="177">
        <v>-38448</v>
      </c>
      <c r="M57" s="177">
        <v>14978</v>
      </c>
      <c r="N57" s="177">
        <v>4978</v>
      </c>
      <c r="P57" s="177">
        <f t="shared" si="3"/>
        <v>-21239</v>
      </c>
      <c r="Q57" s="177">
        <f t="shared" si="4"/>
        <v>51827</v>
      </c>
    </row>
    <row r="58" spans="1:17" ht="16.5">
      <c r="A58" s="23" t="s">
        <v>169</v>
      </c>
      <c r="B58" s="23"/>
      <c r="C58" s="175"/>
      <c r="D58" s="175"/>
      <c r="E58" s="175"/>
      <c r="F58" s="175">
        <v>689</v>
      </c>
      <c r="G58" s="176">
        <v>2622</v>
      </c>
      <c r="H58" s="176">
        <v>1700</v>
      </c>
      <c r="I58" s="176">
        <v>1253</v>
      </c>
      <c r="J58" s="176">
        <v>829</v>
      </c>
      <c r="K58" s="177">
        <v>887</v>
      </c>
      <c r="L58" s="177">
        <v>727</v>
      </c>
      <c r="M58" s="177">
        <v>444</v>
      </c>
      <c r="N58" s="177">
        <v>6</v>
      </c>
      <c r="P58" s="177">
        <f t="shared" si="3"/>
        <v>922</v>
      </c>
      <c r="Q58" s="177">
        <f t="shared" si="4"/>
        <v>160</v>
      </c>
    </row>
    <row r="59" spans="1:17" ht="16.5">
      <c r="A59" s="61" t="s">
        <v>217</v>
      </c>
      <c r="B59" s="23"/>
      <c r="C59" s="175"/>
      <c r="D59" s="175"/>
      <c r="E59" s="175"/>
      <c r="F59" s="175"/>
      <c r="G59" s="176"/>
      <c r="H59" s="176"/>
      <c r="I59" s="176">
        <v>0</v>
      </c>
      <c r="J59" s="176">
        <v>0</v>
      </c>
      <c r="K59" s="177"/>
      <c r="L59" s="177">
        <v>0</v>
      </c>
      <c r="M59" s="177">
        <v>0</v>
      </c>
      <c r="N59" s="177">
        <v>0</v>
      </c>
      <c r="P59" s="177">
        <f t="shared" si="3"/>
        <v>0</v>
      </c>
      <c r="Q59" s="177">
        <f t="shared" si="4"/>
        <v>0</v>
      </c>
    </row>
    <row r="60" spans="1:17" ht="17.25" thickBot="1">
      <c r="A60" s="23" t="s">
        <v>216</v>
      </c>
      <c r="B60" s="23"/>
      <c r="C60" s="175"/>
      <c r="D60" s="175"/>
      <c r="E60" s="175"/>
      <c r="F60" s="175"/>
      <c r="G60" s="176">
        <v>-199600</v>
      </c>
      <c r="H60" s="176">
        <v>-199600</v>
      </c>
      <c r="I60" s="176">
        <v>-99800</v>
      </c>
      <c r="J60" s="176">
        <v>0</v>
      </c>
      <c r="K60" s="177">
        <v>-199600</v>
      </c>
      <c r="L60" s="177">
        <v>-103000</v>
      </c>
      <c r="M60" s="177">
        <v>-103000</v>
      </c>
      <c r="N60" s="177">
        <v>0</v>
      </c>
      <c r="P60" s="177">
        <f t="shared" si="3"/>
        <v>0</v>
      </c>
      <c r="Q60" s="177">
        <f t="shared" si="4"/>
        <v>-96600</v>
      </c>
    </row>
    <row r="61" spans="1:17" s="97" customFormat="1" ht="17.25" thickBot="1">
      <c r="A61" s="87" t="s">
        <v>170</v>
      </c>
      <c r="B61" s="88"/>
      <c r="C61" s="184">
        <f>SUM(C47:C60)</f>
        <v>0</v>
      </c>
      <c r="D61" s="184">
        <f>SUM(D47:D60)</f>
        <v>0</v>
      </c>
      <c r="E61" s="184">
        <f>SUM(E47:E60)</f>
        <v>0</v>
      </c>
      <c r="F61" s="184">
        <f>SUM(F47:F60)</f>
        <v>-1849616</v>
      </c>
      <c r="G61" s="185">
        <f aca="true" t="shared" si="5" ref="G61:N61">SUM(G47:G60)</f>
        <v>-15435642</v>
      </c>
      <c r="H61" s="185">
        <f t="shared" si="5"/>
        <v>-13937122</v>
      </c>
      <c r="I61" s="185">
        <f t="shared" si="5"/>
        <v>-3025592</v>
      </c>
      <c r="J61" s="185">
        <f t="shared" si="5"/>
        <v>-1482576</v>
      </c>
      <c r="K61" s="186">
        <f t="shared" si="5"/>
        <v>-6319636</v>
      </c>
      <c r="L61" s="186">
        <f t="shared" si="5"/>
        <v>-4796751</v>
      </c>
      <c r="M61" s="186">
        <f t="shared" si="5"/>
        <v>-2979835</v>
      </c>
      <c r="N61" s="186">
        <f t="shared" si="5"/>
        <v>-1494615</v>
      </c>
      <c r="P61" s="186">
        <f>SUM(P47:P60)</f>
        <v>-1498520</v>
      </c>
      <c r="Q61" s="186">
        <f>SUM(Q47:Q60)</f>
        <v>-1522885</v>
      </c>
    </row>
    <row r="62" spans="1:17" ht="15.75">
      <c r="A62" s="24"/>
      <c r="B62" s="24"/>
      <c r="C62" s="175"/>
      <c r="D62" s="175"/>
      <c r="E62" s="175"/>
      <c r="F62" s="175"/>
      <c r="G62" s="176"/>
      <c r="H62" s="176"/>
      <c r="I62" s="176"/>
      <c r="J62" s="176"/>
      <c r="K62" s="177"/>
      <c r="L62" s="177"/>
      <c r="M62" s="177"/>
      <c r="N62" s="177"/>
      <c r="P62" s="177"/>
      <c r="Q62" s="177"/>
    </row>
    <row r="63" spans="1:17" ht="16.5">
      <c r="A63" s="23" t="s">
        <v>171</v>
      </c>
      <c r="B63" s="23"/>
      <c r="C63" s="175"/>
      <c r="D63" s="175"/>
      <c r="E63" s="175"/>
      <c r="F63" s="175"/>
      <c r="G63" s="176"/>
      <c r="H63" s="176"/>
      <c r="I63" s="176"/>
      <c r="J63" s="176"/>
      <c r="K63" s="177"/>
      <c r="L63" s="177"/>
      <c r="M63" s="177"/>
      <c r="N63" s="177"/>
      <c r="P63" s="177"/>
      <c r="Q63" s="177"/>
    </row>
    <row r="64" spans="1:17" ht="16.5">
      <c r="A64" s="23" t="s">
        <v>188</v>
      </c>
      <c r="B64" s="23"/>
      <c r="C64" s="175"/>
      <c r="D64" s="175"/>
      <c r="E64" s="175"/>
      <c r="F64" s="175"/>
      <c r="G64" s="176">
        <v>-12439928</v>
      </c>
      <c r="H64" s="176">
        <v>-12439928</v>
      </c>
      <c r="I64" s="176">
        <v>0</v>
      </c>
      <c r="J64" s="176">
        <v>0</v>
      </c>
      <c r="K64" s="177">
        <v>-15028201</v>
      </c>
      <c r="L64" s="177">
        <v>-15028524</v>
      </c>
      <c r="M64" s="177">
        <v>0</v>
      </c>
      <c r="N64" s="177">
        <v>0</v>
      </c>
      <c r="P64" s="177">
        <f aca="true" t="shared" si="6" ref="P64:P81">G64-H64</f>
        <v>0</v>
      </c>
      <c r="Q64" s="177">
        <f aca="true" t="shared" si="7" ref="Q64:Q81">K64-L64</f>
        <v>323</v>
      </c>
    </row>
    <row r="65" spans="1:17" ht="16.5">
      <c r="A65" s="76" t="s">
        <v>172</v>
      </c>
      <c r="B65" s="23"/>
      <c r="C65" s="175"/>
      <c r="D65" s="175"/>
      <c r="E65" s="175"/>
      <c r="F65" s="175"/>
      <c r="G65" s="176"/>
      <c r="H65" s="176">
        <v>-4966667</v>
      </c>
      <c r="I65" s="176">
        <v>-4966667</v>
      </c>
      <c r="J65" s="176">
        <v>-4966667</v>
      </c>
      <c r="K65" s="177"/>
      <c r="L65" s="177">
        <v>0</v>
      </c>
      <c r="M65" s="177">
        <v>0</v>
      </c>
      <c r="N65" s="177">
        <v>0</v>
      </c>
      <c r="P65" s="177">
        <f t="shared" si="6"/>
        <v>4966667</v>
      </c>
      <c r="Q65" s="177">
        <f t="shared" si="7"/>
        <v>0</v>
      </c>
    </row>
    <row r="66" spans="1:17" ht="16.5">
      <c r="A66" s="76" t="s">
        <v>206</v>
      </c>
      <c r="B66" s="23"/>
      <c r="C66" s="175"/>
      <c r="D66" s="175"/>
      <c r="E66" s="175"/>
      <c r="F66" s="175"/>
      <c r="G66" s="176"/>
      <c r="H66" s="176"/>
      <c r="I66" s="176">
        <v>0</v>
      </c>
      <c r="J66" s="176">
        <v>0</v>
      </c>
      <c r="K66" s="177"/>
      <c r="L66" s="177">
        <v>0</v>
      </c>
      <c r="M66" s="177">
        <v>0</v>
      </c>
      <c r="N66" s="177">
        <v>0</v>
      </c>
      <c r="P66" s="177">
        <f t="shared" si="6"/>
        <v>0</v>
      </c>
      <c r="Q66" s="177">
        <f t="shared" si="7"/>
        <v>0</v>
      </c>
    </row>
    <row r="67" spans="1:17" ht="16.5">
      <c r="A67" s="75" t="s">
        <v>189</v>
      </c>
      <c r="B67" s="23"/>
      <c r="C67" s="175"/>
      <c r="D67" s="175"/>
      <c r="E67" s="175"/>
      <c r="F67" s="175">
        <v>-3387882</v>
      </c>
      <c r="G67" s="176">
        <v>5797000</v>
      </c>
      <c r="H67" s="176">
        <v>10697000</v>
      </c>
      <c r="I67" s="176">
        <v>-2175000</v>
      </c>
      <c r="J67" s="176">
        <v>-1842000</v>
      </c>
      <c r="K67" s="177">
        <v>-3597000</v>
      </c>
      <c r="L67" s="177">
        <v>1700000</v>
      </c>
      <c r="M67" s="177">
        <v>-6200000</v>
      </c>
      <c r="N67" s="177">
        <v>-5650000</v>
      </c>
      <c r="P67" s="177">
        <f t="shared" si="6"/>
        <v>-4900000</v>
      </c>
      <c r="Q67" s="177">
        <f t="shared" si="7"/>
        <v>-5297000</v>
      </c>
    </row>
    <row r="68" spans="1:17" ht="16.5">
      <c r="A68" s="76" t="s">
        <v>190</v>
      </c>
      <c r="B68" s="23"/>
      <c r="C68" s="175"/>
      <c r="D68" s="175"/>
      <c r="E68" s="175"/>
      <c r="F68" s="175"/>
      <c r="G68" s="176">
        <v>-2300000</v>
      </c>
      <c r="H68" s="176">
        <v>2666667</v>
      </c>
      <c r="I68" s="176">
        <v>2666667</v>
      </c>
      <c r="J68" s="176">
        <v>2666667</v>
      </c>
      <c r="K68" s="177">
        <v>2300000</v>
      </c>
      <c r="L68" s="177">
        <v>0</v>
      </c>
      <c r="M68" s="177">
        <v>0</v>
      </c>
      <c r="N68" s="177">
        <v>0</v>
      </c>
      <c r="P68" s="177">
        <f t="shared" si="6"/>
        <v>-4966667</v>
      </c>
      <c r="Q68" s="177">
        <f t="shared" si="7"/>
        <v>2300000</v>
      </c>
    </row>
    <row r="69" spans="1:17" ht="16.5">
      <c r="A69" s="23" t="s">
        <v>173</v>
      </c>
      <c r="B69" s="23"/>
      <c r="C69" s="175"/>
      <c r="D69" s="175"/>
      <c r="E69" s="175"/>
      <c r="F69" s="175"/>
      <c r="G69" s="176"/>
      <c r="H69" s="176"/>
      <c r="I69" s="176">
        <v>0</v>
      </c>
      <c r="J69" s="176">
        <v>0</v>
      </c>
      <c r="K69" s="177"/>
      <c r="L69" s="177">
        <v>0</v>
      </c>
      <c r="M69" s="177">
        <v>0</v>
      </c>
      <c r="N69" s="177">
        <v>0</v>
      </c>
      <c r="P69" s="177">
        <f t="shared" si="6"/>
        <v>0</v>
      </c>
      <c r="Q69" s="177">
        <f t="shared" si="7"/>
        <v>0</v>
      </c>
    </row>
    <row r="70" spans="1:17" ht="16.5">
      <c r="A70" s="75" t="s">
        <v>207</v>
      </c>
      <c r="B70" s="23"/>
      <c r="C70" s="175"/>
      <c r="D70" s="175"/>
      <c r="E70" s="175"/>
      <c r="F70" s="175">
        <v>-899273</v>
      </c>
      <c r="G70" s="176">
        <v>399541</v>
      </c>
      <c r="H70" s="176">
        <v>-99868</v>
      </c>
      <c r="I70" s="176">
        <v>-499732</v>
      </c>
      <c r="J70" s="176">
        <v>-499732</v>
      </c>
      <c r="K70" s="177">
        <v>-299906</v>
      </c>
      <c r="L70" s="177">
        <v>-499919</v>
      </c>
      <c r="M70" s="177">
        <v>-549880</v>
      </c>
      <c r="N70" s="177">
        <v>-799638</v>
      </c>
      <c r="P70" s="177">
        <f t="shared" si="6"/>
        <v>499409</v>
      </c>
      <c r="Q70" s="177">
        <f t="shared" si="7"/>
        <v>200013</v>
      </c>
    </row>
    <row r="71" spans="1:17" ht="16.5">
      <c r="A71" s="23" t="s">
        <v>174</v>
      </c>
      <c r="B71" s="23"/>
      <c r="C71" s="175"/>
      <c r="D71" s="175"/>
      <c r="E71" s="175"/>
      <c r="F71" s="175">
        <v>31168</v>
      </c>
      <c r="G71" s="176">
        <v>22295</v>
      </c>
      <c r="H71" s="176">
        <v>19068</v>
      </c>
      <c r="I71" s="176">
        <v>9064</v>
      </c>
      <c r="J71" s="176">
        <v>9357</v>
      </c>
      <c r="K71" s="177">
        <v>-5000</v>
      </c>
      <c r="L71" s="177">
        <v>-1325</v>
      </c>
      <c r="M71" s="177">
        <v>3389</v>
      </c>
      <c r="N71" s="177">
        <v>4162</v>
      </c>
      <c r="P71" s="177">
        <f t="shared" si="6"/>
        <v>3227</v>
      </c>
      <c r="Q71" s="177">
        <f t="shared" si="7"/>
        <v>-3675</v>
      </c>
    </row>
    <row r="72" spans="1:17" ht="16.5">
      <c r="A72" s="23" t="s">
        <v>175</v>
      </c>
      <c r="B72" s="23"/>
      <c r="C72" s="175"/>
      <c r="D72" s="175"/>
      <c r="E72" s="175"/>
      <c r="F72" s="175"/>
      <c r="G72" s="176"/>
      <c r="H72" s="176">
        <v>0</v>
      </c>
      <c r="I72" s="176">
        <v>0</v>
      </c>
      <c r="J72" s="176">
        <v>0</v>
      </c>
      <c r="K72" s="177"/>
      <c r="L72" s="177">
        <v>0</v>
      </c>
      <c r="M72" s="177">
        <v>0</v>
      </c>
      <c r="N72" s="177">
        <v>0</v>
      </c>
      <c r="P72" s="177">
        <f t="shared" si="6"/>
        <v>0</v>
      </c>
      <c r="Q72" s="177">
        <f t="shared" si="7"/>
        <v>0</v>
      </c>
    </row>
    <row r="73" spans="1:17" ht="16.5">
      <c r="A73" s="23" t="s">
        <v>176</v>
      </c>
      <c r="B73" s="23"/>
      <c r="C73" s="175"/>
      <c r="D73" s="175"/>
      <c r="E73" s="175"/>
      <c r="F73" s="175"/>
      <c r="G73" s="176"/>
      <c r="H73" s="176"/>
      <c r="I73" s="176">
        <v>0</v>
      </c>
      <c r="J73" s="176">
        <v>0</v>
      </c>
      <c r="K73" s="177"/>
      <c r="L73" s="177">
        <v>0</v>
      </c>
      <c r="M73" s="177">
        <v>0</v>
      </c>
      <c r="N73" s="177">
        <v>0</v>
      </c>
      <c r="P73" s="177">
        <f t="shared" si="6"/>
        <v>0</v>
      </c>
      <c r="Q73" s="177">
        <f t="shared" si="7"/>
        <v>0</v>
      </c>
    </row>
    <row r="74" spans="1:17" ht="16.5">
      <c r="A74" s="23" t="s">
        <v>209</v>
      </c>
      <c r="B74" s="23"/>
      <c r="C74" s="175"/>
      <c r="D74" s="175"/>
      <c r="E74" s="175"/>
      <c r="F74" s="175"/>
      <c r="G74" s="176"/>
      <c r="H74" s="176"/>
      <c r="I74" s="176">
        <v>0</v>
      </c>
      <c r="J74" s="176">
        <v>0</v>
      </c>
      <c r="K74" s="177"/>
      <c r="L74" s="177">
        <v>0</v>
      </c>
      <c r="M74" s="177">
        <v>0</v>
      </c>
      <c r="N74" s="177">
        <v>0</v>
      </c>
      <c r="P74" s="177">
        <f t="shared" si="6"/>
        <v>0</v>
      </c>
      <c r="Q74" s="177">
        <f t="shared" si="7"/>
        <v>0</v>
      </c>
    </row>
    <row r="75" spans="1:17" ht="16.5">
      <c r="A75" s="23" t="s">
        <v>178</v>
      </c>
      <c r="B75" s="23"/>
      <c r="C75" s="175"/>
      <c r="D75" s="175"/>
      <c r="E75" s="175"/>
      <c r="F75" s="175"/>
      <c r="G75" s="176">
        <v>-2988378</v>
      </c>
      <c r="H75" s="176"/>
      <c r="I75" s="176">
        <v>0</v>
      </c>
      <c r="J75" s="176">
        <v>0</v>
      </c>
      <c r="K75" s="177"/>
      <c r="L75" s="177">
        <v>0</v>
      </c>
      <c r="M75" s="177">
        <v>0</v>
      </c>
      <c r="N75" s="177">
        <v>0</v>
      </c>
      <c r="P75" s="177">
        <f t="shared" si="6"/>
        <v>-2988378</v>
      </c>
      <c r="Q75" s="177">
        <f t="shared" si="7"/>
        <v>0</v>
      </c>
    </row>
    <row r="76" spans="1:17" ht="16.5">
      <c r="A76" s="76" t="s">
        <v>208</v>
      </c>
      <c r="B76" s="23"/>
      <c r="C76" s="175"/>
      <c r="D76" s="175"/>
      <c r="E76" s="175"/>
      <c r="F76" s="175"/>
      <c r="G76" s="176"/>
      <c r="H76" s="176"/>
      <c r="I76" s="176">
        <v>0</v>
      </c>
      <c r="J76" s="176">
        <v>0</v>
      </c>
      <c r="K76" s="177"/>
      <c r="L76" s="177">
        <v>0</v>
      </c>
      <c r="M76" s="177">
        <v>0</v>
      </c>
      <c r="N76" s="177">
        <v>0</v>
      </c>
      <c r="P76" s="177">
        <f t="shared" si="6"/>
        <v>0</v>
      </c>
      <c r="Q76" s="177">
        <f t="shared" si="7"/>
        <v>0</v>
      </c>
    </row>
    <row r="77" spans="1:17" ht="16.5">
      <c r="A77" s="23" t="s">
        <v>179</v>
      </c>
      <c r="B77" s="23"/>
      <c r="C77" s="175"/>
      <c r="D77" s="175"/>
      <c r="E77" s="175"/>
      <c r="F77" s="175"/>
      <c r="G77" s="176"/>
      <c r="H77" s="176"/>
      <c r="I77" s="176">
        <v>0</v>
      </c>
      <c r="J77" s="176">
        <v>0</v>
      </c>
      <c r="K77" s="177"/>
      <c r="L77" s="177">
        <v>0</v>
      </c>
      <c r="M77" s="177">
        <v>0</v>
      </c>
      <c r="N77" s="177">
        <v>0</v>
      </c>
      <c r="P77" s="177">
        <f t="shared" si="6"/>
        <v>0</v>
      </c>
      <c r="Q77" s="177">
        <f t="shared" si="7"/>
        <v>0</v>
      </c>
    </row>
    <row r="78" spans="1:17" ht="16.5">
      <c r="A78" s="23" t="s">
        <v>210</v>
      </c>
      <c r="B78" s="23"/>
      <c r="C78" s="175"/>
      <c r="D78" s="175"/>
      <c r="E78" s="175"/>
      <c r="F78" s="175"/>
      <c r="G78" s="176"/>
      <c r="H78" s="176"/>
      <c r="I78" s="176">
        <v>0</v>
      </c>
      <c r="J78" s="176">
        <v>0</v>
      </c>
      <c r="K78" s="177"/>
      <c r="L78" s="177">
        <v>0</v>
      </c>
      <c r="M78" s="177">
        <v>0</v>
      </c>
      <c r="N78" s="177">
        <v>0</v>
      </c>
      <c r="P78" s="177">
        <f t="shared" si="6"/>
        <v>0</v>
      </c>
      <c r="Q78" s="177">
        <f t="shared" si="7"/>
        <v>0</v>
      </c>
    </row>
    <row r="79" spans="1:17" ht="16.5">
      <c r="A79" s="23" t="s">
        <v>298</v>
      </c>
      <c r="B79" s="23"/>
      <c r="C79" s="175"/>
      <c r="D79" s="175"/>
      <c r="E79" s="175"/>
      <c r="F79" s="175"/>
      <c r="G79" s="176"/>
      <c r="H79" s="176"/>
      <c r="I79" s="176">
        <v>0</v>
      </c>
      <c r="J79" s="176">
        <v>0</v>
      </c>
      <c r="K79" s="177"/>
      <c r="L79" s="177">
        <v>0</v>
      </c>
      <c r="M79" s="177">
        <v>0</v>
      </c>
      <c r="N79" s="177">
        <v>0</v>
      </c>
      <c r="P79" s="177">
        <f t="shared" si="6"/>
        <v>0</v>
      </c>
      <c r="Q79" s="177">
        <f t="shared" si="7"/>
        <v>0</v>
      </c>
    </row>
    <row r="80" spans="1:17" ht="16.5">
      <c r="A80" s="23" t="s">
        <v>299</v>
      </c>
      <c r="B80" s="23"/>
      <c r="C80" s="175"/>
      <c r="D80" s="175"/>
      <c r="E80" s="175"/>
      <c r="F80" s="175"/>
      <c r="G80" s="176">
        <v>8300</v>
      </c>
      <c r="H80" s="176"/>
      <c r="I80" s="176">
        <v>0</v>
      </c>
      <c r="J80" s="176">
        <v>0</v>
      </c>
      <c r="K80" s="177"/>
      <c r="L80" s="177">
        <v>0</v>
      </c>
      <c r="M80" s="177">
        <v>0</v>
      </c>
      <c r="N80" s="177">
        <v>0</v>
      </c>
      <c r="P80" s="177">
        <f t="shared" si="6"/>
        <v>8300</v>
      </c>
      <c r="Q80" s="177">
        <f t="shared" si="7"/>
        <v>0</v>
      </c>
    </row>
    <row r="81" spans="1:17" ht="17.25" thickBot="1">
      <c r="A81" s="23" t="s">
        <v>177</v>
      </c>
      <c r="B81" s="23"/>
      <c r="C81" s="175"/>
      <c r="D81" s="175"/>
      <c r="E81" s="175"/>
      <c r="F81" s="175"/>
      <c r="G81" s="176">
        <v>-599</v>
      </c>
      <c r="H81" s="176">
        <v>-599</v>
      </c>
      <c r="I81" s="176">
        <v>-513</v>
      </c>
      <c r="J81" s="176">
        <v>0</v>
      </c>
      <c r="K81" s="177">
        <v>-323</v>
      </c>
      <c r="L81" s="177">
        <v>0</v>
      </c>
      <c r="M81" s="177">
        <v>-323</v>
      </c>
      <c r="N81" s="177">
        <v>0</v>
      </c>
      <c r="P81" s="177">
        <f t="shared" si="6"/>
        <v>0</v>
      </c>
      <c r="Q81" s="177">
        <f t="shared" si="7"/>
        <v>-323</v>
      </c>
    </row>
    <row r="82" spans="1:17" s="97" customFormat="1" ht="17.25" thickBot="1">
      <c r="A82" s="87" t="s">
        <v>180</v>
      </c>
      <c r="B82" s="88"/>
      <c r="C82" s="184">
        <f>SUM(C64:C81)</f>
        <v>0</v>
      </c>
      <c r="D82" s="184">
        <f>SUM(D64:D81)</f>
        <v>0</v>
      </c>
      <c r="E82" s="184">
        <f>SUM(E64:E81)</f>
        <v>0</v>
      </c>
      <c r="F82" s="184">
        <f>SUM(F64:F81)</f>
        <v>-4255987</v>
      </c>
      <c r="G82" s="185">
        <f aca="true" t="shared" si="8" ref="G82:N82">SUM(G64:G81)</f>
        <v>-11501769</v>
      </c>
      <c r="H82" s="185">
        <f t="shared" si="8"/>
        <v>-4124327</v>
      </c>
      <c r="I82" s="185">
        <f t="shared" si="8"/>
        <v>-4966181</v>
      </c>
      <c r="J82" s="185">
        <f t="shared" si="8"/>
        <v>-4632375</v>
      </c>
      <c r="K82" s="186">
        <f t="shared" si="8"/>
        <v>-16630430</v>
      </c>
      <c r="L82" s="186">
        <f t="shared" si="8"/>
        <v>-13829768</v>
      </c>
      <c r="M82" s="186">
        <f t="shared" si="8"/>
        <v>-6746814</v>
      </c>
      <c r="N82" s="186">
        <f t="shared" si="8"/>
        <v>-6445476</v>
      </c>
      <c r="P82" s="186">
        <f>SUM(P64:P81)</f>
        <v>-7377442</v>
      </c>
      <c r="Q82" s="186">
        <f>SUM(Q64:Q81)</f>
        <v>-2800662</v>
      </c>
    </row>
    <row r="83" spans="1:17" ht="15.75">
      <c r="A83" s="24"/>
      <c r="B83" s="24"/>
      <c r="C83" s="175"/>
      <c r="D83" s="175"/>
      <c r="E83" s="175"/>
      <c r="F83" s="175"/>
      <c r="G83" s="176"/>
      <c r="H83" s="176"/>
      <c r="I83" s="176"/>
      <c r="J83" s="176"/>
      <c r="K83" s="177"/>
      <c r="L83" s="177"/>
      <c r="M83" s="177"/>
      <c r="N83" s="177"/>
      <c r="P83" s="177"/>
      <c r="Q83" s="177"/>
    </row>
    <row r="84" spans="1:17" ht="16.5">
      <c r="A84" s="37" t="s">
        <v>181</v>
      </c>
      <c r="B84" s="23"/>
      <c r="C84" s="175"/>
      <c r="D84" s="175"/>
      <c r="E84" s="175"/>
      <c r="F84" s="175">
        <v>-10310</v>
      </c>
      <c r="G84" s="176">
        <v>35963</v>
      </c>
      <c r="H84" s="176">
        <v>35200</v>
      </c>
      <c r="I84" s="176">
        <v>-8106</v>
      </c>
      <c r="J84" s="176">
        <v>-4576</v>
      </c>
      <c r="K84" s="177">
        <v>-14014</v>
      </c>
      <c r="L84" s="177">
        <v>-4931</v>
      </c>
      <c r="M84" s="177">
        <v>625</v>
      </c>
      <c r="N84" s="177">
        <v>-3484</v>
      </c>
      <c r="P84" s="177">
        <f>G84-H84</f>
        <v>763</v>
      </c>
      <c r="Q84" s="177">
        <f>K84-L84</f>
        <v>-9083</v>
      </c>
    </row>
    <row r="85" spans="1:17" ht="15.75">
      <c r="A85" s="24"/>
      <c r="B85" s="24"/>
      <c r="C85" s="175"/>
      <c r="D85" s="175"/>
      <c r="E85" s="175"/>
      <c r="F85" s="175"/>
      <c r="G85" s="176"/>
      <c r="H85" s="176"/>
      <c r="I85" s="176"/>
      <c r="J85" s="176"/>
      <c r="K85" s="177"/>
      <c r="L85" s="177"/>
      <c r="M85" s="177"/>
      <c r="N85" s="177"/>
      <c r="P85" s="177"/>
      <c r="Q85" s="177"/>
    </row>
    <row r="86" spans="1:17" ht="16.5">
      <c r="A86" s="37" t="s">
        <v>182</v>
      </c>
      <c r="B86" s="23"/>
      <c r="C86" s="178"/>
      <c r="D86" s="178"/>
      <c r="E86" s="178"/>
      <c r="F86" s="178">
        <v>0</v>
      </c>
      <c r="G86" s="179">
        <v>2285830</v>
      </c>
      <c r="H86" s="179">
        <v>2285830</v>
      </c>
      <c r="I86" s="179">
        <v>0</v>
      </c>
      <c r="J86" s="179">
        <v>0</v>
      </c>
      <c r="K86" s="180">
        <v>20662</v>
      </c>
      <c r="L86" s="180">
        <v>20662</v>
      </c>
      <c r="M86" s="180">
        <v>0</v>
      </c>
      <c r="N86" s="180">
        <v>0</v>
      </c>
      <c r="P86" s="180">
        <f>G86-H86</f>
        <v>0</v>
      </c>
      <c r="Q86" s="180">
        <f>K86-L86</f>
        <v>0</v>
      </c>
    </row>
    <row r="87" spans="1:17" ht="15.75">
      <c r="A87" s="24"/>
      <c r="B87" s="24"/>
      <c r="C87" s="175"/>
      <c r="D87" s="175"/>
      <c r="E87" s="175"/>
      <c r="F87" s="175"/>
      <c r="G87" s="176"/>
      <c r="H87" s="176"/>
      <c r="I87" s="176"/>
      <c r="J87" s="176"/>
      <c r="K87" s="177"/>
      <c r="L87" s="177"/>
      <c r="M87" s="177"/>
      <c r="N87" s="177"/>
      <c r="P87" s="177"/>
      <c r="Q87" s="177"/>
    </row>
    <row r="88" spans="1:17" ht="16.5">
      <c r="A88" s="37" t="s">
        <v>211</v>
      </c>
      <c r="B88" s="23"/>
      <c r="C88" s="175">
        <f>SUM(C44,C61,C82,C84,C86)</f>
        <v>0</v>
      </c>
      <c r="D88" s="175">
        <f>SUM(D44,D61,D82,D84,D86)</f>
        <v>0</v>
      </c>
      <c r="E88" s="175">
        <f>SUM(E44,E61,E82,E84,E86)</f>
        <v>0</v>
      </c>
      <c r="F88" s="175">
        <f>SUM(F44,F61,F82,F84,F86)</f>
        <v>-1078935</v>
      </c>
      <c r="G88" s="176">
        <f aca="true" t="shared" si="9" ref="G88:N88">SUM(G44,G61,G82,G84,G86)</f>
        <v>644662</v>
      </c>
      <c r="H88" s="176">
        <f t="shared" si="9"/>
        <v>1673657</v>
      </c>
      <c r="I88" s="176">
        <f t="shared" si="9"/>
        <v>3821663</v>
      </c>
      <c r="J88" s="176">
        <f t="shared" si="9"/>
        <v>-120631</v>
      </c>
      <c r="K88" s="177">
        <f t="shared" si="9"/>
        <v>3050294</v>
      </c>
      <c r="L88" s="177">
        <f t="shared" si="9"/>
        <v>-249878</v>
      </c>
      <c r="M88" s="177">
        <f t="shared" si="9"/>
        <v>2859017</v>
      </c>
      <c r="N88" s="177">
        <f t="shared" si="9"/>
        <v>-41005</v>
      </c>
      <c r="P88" s="177">
        <f>SUM(P44,P61,P82,P84,P86)</f>
        <v>-1028995</v>
      </c>
      <c r="Q88" s="177">
        <f>SUM(Q44,Q61,Q82,Q84,Q86)</f>
        <v>3300172</v>
      </c>
    </row>
    <row r="89" spans="1:17" ht="16.5">
      <c r="A89" s="37" t="s">
        <v>183</v>
      </c>
      <c r="B89" s="23"/>
      <c r="C89" s="178"/>
      <c r="D89" s="178"/>
      <c r="E89" s="178"/>
      <c r="F89" s="178">
        <v>6693992</v>
      </c>
      <c r="G89" s="179">
        <v>6049330</v>
      </c>
      <c r="H89" s="179">
        <v>6049330</v>
      </c>
      <c r="I89" s="179">
        <v>6049330</v>
      </c>
      <c r="J89" s="179">
        <v>6049330</v>
      </c>
      <c r="K89" s="180">
        <v>2999036</v>
      </c>
      <c r="L89" s="180">
        <v>2999036</v>
      </c>
      <c r="M89" s="180">
        <v>2999036</v>
      </c>
      <c r="N89" s="180">
        <v>2999036</v>
      </c>
      <c r="P89" s="180">
        <v>7722987</v>
      </c>
      <c r="Q89" s="180">
        <v>2749158</v>
      </c>
    </row>
    <row r="90" spans="1:17" ht="15.75">
      <c r="A90" s="24"/>
      <c r="B90" s="24"/>
      <c r="C90" s="175"/>
      <c r="D90" s="175"/>
      <c r="E90" s="175"/>
      <c r="F90" s="175"/>
      <c r="G90" s="176"/>
      <c r="H90" s="176"/>
      <c r="I90" s="176"/>
      <c r="J90" s="176"/>
      <c r="K90" s="177"/>
      <c r="L90" s="177"/>
      <c r="M90" s="177"/>
      <c r="N90" s="177"/>
      <c r="P90" s="177"/>
      <c r="Q90" s="177"/>
    </row>
    <row r="91" spans="1:17" ht="16.5">
      <c r="A91" s="37" t="s">
        <v>184</v>
      </c>
      <c r="B91" s="23"/>
      <c r="C91" s="187">
        <f>SUM(C88:C89)</f>
        <v>0</v>
      </c>
      <c r="D91" s="187">
        <f>SUM(D88:D89)</f>
        <v>0</v>
      </c>
      <c r="E91" s="187">
        <f>SUM(E88:E89)</f>
        <v>0</v>
      </c>
      <c r="F91" s="187">
        <f>SUM(F88:F89)</f>
        <v>5615057</v>
      </c>
      <c r="G91" s="188">
        <f aca="true" t="shared" si="10" ref="G91:N91">SUM(G88:G89)</f>
        <v>6693992</v>
      </c>
      <c r="H91" s="188">
        <f t="shared" si="10"/>
        <v>7722987</v>
      </c>
      <c r="I91" s="188">
        <f t="shared" si="10"/>
        <v>9870993</v>
      </c>
      <c r="J91" s="188">
        <f t="shared" si="10"/>
        <v>5928699</v>
      </c>
      <c r="K91" s="189">
        <f t="shared" si="10"/>
        <v>6049330</v>
      </c>
      <c r="L91" s="189">
        <f t="shared" si="10"/>
        <v>2749158</v>
      </c>
      <c r="M91" s="189">
        <f t="shared" si="10"/>
        <v>5858053</v>
      </c>
      <c r="N91" s="189">
        <f t="shared" si="10"/>
        <v>2958031</v>
      </c>
      <c r="P91" s="189">
        <f>SUM(P88:P89)</f>
        <v>6693992</v>
      </c>
      <c r="Q91" s="189">
        <f>SUM(Q88:Q89)</f>
        <v>6049330</v>
      </c>
    </row>
  </sheetData>
  <sheetProtection/>
  <mergeCells count="1">
    <mergeCell ref="A7:A8"/>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43"/>
  </sheetPr>
  <dimension ref="A1:AF74"/>
  <sheetViews>
    <sheetView zoomScalePageLayoutView="0" workbookViewId="0" topLeftCell="O8">
      <pane xSplit="2" ySplit="2" topLeftCell="Q36" activePane="bottomRight" state="frozen"/>
      <selection pane="topLeft" activeCell="O65" sqref="O65"/>
      <selection pane="topRight" activeCell="O65" sqref="O65"/>
      <selection pane="bottomLeft" activeCell="O65" sqref="O65"/>
      <selection pane="bottomRight" activeCell="O43" sqref="O43"/>
    </sheetView>
  </sheetViews>
  <sheetFormatPr defaultColWidth="9.00390625" defaultRowHeight="15.75" outlineLevelRow="1" outlineLevelCol="1"/>
  <cols>
    <col min="1" max="1" width="5.50390625" style="6" customWidth="1"/>
    <col min="2" max="2" width="1.12109375" style="6" customWidth="1"/>
    <col min="3" max="3" width="38.50390625" style="6" customWidth="1"/>
    <col min="4" max="4" width="0.875" style="6" customWidth="1"/>
    <col min="5" max="5" width="19.75390625" style="7" customWidth="1"/>
    <col min="6" max="6" width="1.00390625" style="6" customWidth="1"/>
    <col min="7" max="7" width="7.75390625" style="7" hidden="1" customWidth="1" outlineLevel="1"/>
    <col min="8" max="8" width="1.37890625" style="6" hidden="1" customWidth="1" outlineLevel="1" collapsed="1"/>
    <col min="9" max="9" width="18.25390625" style="7" customWidth="1" collapsed="1"/>
    <col min="10" max="10" width="1.12109375" style="6" customWidth="1"/>
    <col min="11" max="11" width="5.375" style="7" hidden="1" customWidth="1" outlineLevel="1"/>
    <col min="12" max="12" width="1.875" style="6" customWidth="1" collapsed="1"/>
    <col min="13" max="13" width="8.00390625" style="6" customWidth="1"/>
    <col min="14" max="14" width="1.4921875" style="6" customWidth="1"/>
    <col min="15" max="15" width="35.75390625" style="6" customWidth="1"/>
    <col min="16" max="16" width="1.75390625" style="6" customWidth="1"/>
    <col min="17" max="17" width="21.50390625" style="7" customWidth="1"/>
    <col min="18" max="18" width="1.37890625" style="6" customWidth="1"/>
    <col min="19" max="19" width="7.75390625" style="7" hidden="1" customWidth="1" outlineLevel="1"/>
    <col min="20" max="20" width="1.25" style="6" hidden="1" customWidth="1" outlineLevel="1"/>
    <col min="21" max="21" width="19.125" style="7" customWidth="1" collapsed="1"/>
    <col min="22" max="22" width="0.875" style="6" customWidth="1"/>
    <col min="23" max="23" width="5.375" style="7" hidden="1" customWidth="1" outlineLevel="1"/>
    <col min="24" max="24" width="9.00390625" style="6" customWidth="1" collapsed="1"/>
    <col min="25" max="16384" width="9.00390625" style="6" customWidth="1"/>
  </cols>
  <sheetData>
    <row r="1" ht="14.25" hidden="1" outlineLevel="1">
      <c r="A1" s="5" t="s">
        <v>14</v>
      </c>
    </row>
    <row r="2" ht="14.25" hidden="1" outlineLevel="1">
      <c r="A2" s="5" t="s">
        <v>15</v>
      </c>
    </row>
    <row r="3" ht="14.25" hidden="1" outlineLevel="1">
      <c r="A3" s="5" t="s">
        <v>199</v>
      </c>
    </row>
    <row r="4" ht="14.25" hidden="1" outlineLevel="1">
      <c r="A4" s="5" t="s">
        <v>16</v>
      </c>
    </row>
    <row r="5" ht="14.25" hidden="1" outlineLevel="1">
      <c r="A5" s="5" t="s">
        <v>17</v>
      </c>
    </row>
    <row r="6" ht="14.25" hidden="1" outlineLevel="1">
      <c r="A6" s="5" t="s">
        <v>18</v>
      </c>
    </row>
    <row r="7" ht="13.5" hidden="1" outlineLevel="1">
      <c r="A7" s="8"/>
    </row>
    <row r="8" spans="1:23" ht="15" customHeight="1" collapsed="1" thickBot="1">
      <c r="A8" s="9"/>
      <c r="B8" s="9"/>
      <c r="C8" s="9"/>
      <c r="D8" s="9"/>
      <c r="E8" s="415" t="s">
        <v>295</v>
      </c>
      <c r="F8" s="415"/>
      <c r="G8" s="415"/>
      <c r="H8" s="10"/>
      <c r="I8" s="416" t="s">
        <v>296</v>
      </c>
      <c r="J8" s="416"/>
      <c r="K8" s="416"/>
      <c r="L8" s="11"/>
      <c r="M8" s="11"/>
      <c r="N8" s="11"/>
      <c r="O8" s="11"/>
      <c r="P8" s="11"/>
      <c r="Q8" s="415" t="s">
        <v>295</v>
      </c>
      <c r="R8" s="415"/>
      <c r="S8" s="415"/>
      <c r="T8" s="10"/>
      <c r="U8" s="416" t="s">
        <v>296</v>
      </c>
      <c r="V8" s="416"/>
      <c r="W8" s="416"/>
    </row>
    <row r="9" spans="1:32" ht="15" thickBot="1">
      <c r="A9" s="12" t="s">
        <v>19</v>
      </c>
      <c r="B9" s="13"/>
      <c r="C9" s="12" t="s">
        <v>20</v>
      </c>
      <c r="D9" s="9"/>
      <c r="E9" s="31" t="s">
        <v>21</v>
      </c>
      <c r="F9" s="11"/>
      <c r="G9" s="31" t="s">
        <v>22</v>
      </c>
      <c r="H9" s="11"/>
      <c r="I9" s="31" t="s">
        <v>21</v>
      </c>
      <c r="J9" s="11"/>
      <c r="K9" s="31" t="s">
        <v>22</v>
      </c>
      <c r="L9" s="11"/>
      <c r="M9" s="12" t="s">
        <v>19</v>
      </c>
      <c r="N9" s="9"/>
      <c r="O9" s="12" t="s">
        <v>23</v>
      </c>
      <c r="P9" s="9"/>
      <c r="Q9" s="31" t="s">
        <v>21</v>
      </c>
      <c r="R9" s="11"/>
      <c r="S9" s="31" t="s">
        <v>22</v>
      </c>
      <c r="T9" s="11"/>
      <c r="U9" s="31" t="s">
        <v>21</v>
      </c>
      <c r="V9" s="11"/>
      <c r="W9" s="31" t="s">
        <v>22</v>
      </c>
      <c r="X9" s="32"/>
      <c r="Y9" s="32"/>
      <c r="Z9" s="32"/>
      <c r="AA9" s="32"/>
      <c r="AB9" s="32"/>
      <c r="AC9" s="32"/>
      <c r="AD9" s="32"/>
      <c r="AE9" s="32"/>
      <c r="AF9" s="32"/>
    </row>
    <row r="10" spans="1:23" ht="14.25">
      <c r="A10" s="14"/>
      <c r="B10" s="14"/>
      <c r="C10" s="15" t="s">
        <v>24</v>
      </c>
      <c r="D10" s="14"/>
      <c r="E10" s="16"/>
      <c r="F10" s="14"/>
      <c r="G10" s="16"/>
      <c r="H10" s="14"/>
      <c r="I10" s="16"/>
      <c r="J10" s="14"/>
      <c r="K10" s="16"/>
      <c r="L10" s="14"/>
      <c r="M10" s="14"/>
      <c r="N10" s="14"/>
      <c r="O10" s="15" t="s">
        <v>25</v>
      </c>
      <c r="P10" s="14"/>
      <c r="Q10" s="16"/>
      <c r="R10" s="14"/>
      <c r="S10" s="16"/>
      <c r="T10" s="14"/>
      <c r="U10" s="16"/>
      <c r="V10" s="14"/>
      <c r="W10" s="16"/>
    </row>
    <row r="11" spans="1:23" ht="14.25">
      <c r="A11" s="14">
        <v>1100</v>
      </c>
      <c r="B11" s="14"/>
      <c r="C11" s="15" t="s">
        <v>26</v>
      </c>
      <c r="D11" s="14"/>
      <c r="E11" s="16">
        <v>6693992</v>
      </c>
      <c r="F11" s="14"/>
      <c r="G11" s="16"/>
      <c r="H11" s="14"/>
      <c r="I11" s="16">
        <v>6049330</v>
      </c>
      <c r="J11" s="14"/>
      <c r="K11" s="16">
        <v>4</v>
      </c>
      <c r="L11" s="14"/>
      <c r="M11" s="14">
        <v>2100</v>
      </c>
      <c r="N11" s="14"/>
      <c r="O11" s="15" t="s">
        <v>27</v>
      </c>
      <c r="P11" s="14"/>
      <c r="Q11" s="29">
        <v>9000000</v>
      </c>
      <c r="R11" s="14"/>
      <c r="S11" s="16"/>
      <c r="T11" s="14"/>
      <c r="U11" s="16">
        <v>3203000</v>
      </c>
      <c r="V11" s="14"/>
      <c r="W11" s="16">
        <v>14</v>
      </c>
    </row>
    <row r="12" spans="1:23" ht="14.25">
      <c r="A12" s="14">
        <v>1310</v>
      </c>
      <c r="C12" s="47" t="s">
        <v>213</v>
      </c>
      <c r="E12" s="7">
        <v>60186</v>
      </c>
      <c r="I12" s="7">
        <v>0</v>
      </c>
      <c r="J12" s="14"/>
      <c r="K12" s="16" t="s">
        <v>28</v>
      </c>
      <c r="L12" s="14"/>
      <c r="M12" s="14">
        <v>2110</v>
      </c>
      <c r="N12" s="14"/>
      <c r="O12" s="15" t="s">
        <v>30</v>
      </c>
      <c r="P12" s="14"/>
      <c r="Q12" s="29">
        <v>899273</v>
      </c>
      <c r="R12" s="14"/>
      <c r="S12" s="16"/>
      <c r="T12" s="14"/>
      <c r="U12" s="16">
        <v>499732</v>
      </c>
      <c r="V12" s="14"/>
      <c r="W12" s="16">
        <v>3</v>
      </c>
    </row>
    <row r="13" spans="1:23" ht="14.25">
      <c r="A13" s="14">
        <v>1320</v>
      </c>
      <c r="B13" s="14"/>
      <c r="C13" s="15" t="s">
        <v>29</v>
      </c>
      <c r="D13" s="14"/>
      <c r="E13" s="16">
        <v>217351</v>
      </c>
      <c r="F13" s="14"/>
      <c r="G13" s="16"/>
      <c r="H13" s="14"/>
      <c r="I13" s="16">
        <v>201322</v>
      </c>
      <c r="J13" s="14"/>
      <c r="K13" s="16"/>
      <c r="L13" s="14"/>
      <c r="M13" s="14">
        <v>2120</v>
      </c>
      <c r="N13" s="14"/>
      <c r="O13" s="15" t="s">
        <v>31</v>
      </c>
      <c r="P13" s="14"/>
      <c r="Q13" s="42">
        <v>641166</v>
      </c>
      <c r="R13" s="14"/>
      <c r="S13" s="16"/>
      <c r="T13" s="14"/>
      <c r="U13" s="42">
        <v>232299</v>
      </c>
      <c r="V13" s="14"/>
      <c r="W13" s="16" t="s">
        <v>28</v>
      </c>
    </row>
    <row r="14" spans="1:23" ht="14.25">
      <c r="A14" s="14">
        <v>1340</v>
      </c>
      <c r="B14" s="14"/>
      <c r="C14" s="15" t="s">
        <v>212</v>
      </c>
      <c r="D14" s="14"/>
      <c r="E14" s="16">
        <v>0</v>
      </c>
      <c r="F14" s="14"/>
      <c r="G14" s="16"/>
      <c r="H14" s="14"/>
      <c r="I14" s="16">
        <v>0</v>
      </c>
      <c r="J14" s="14"/>
      <c r="K14" s="16" t="s">
        <v>28</v>
      </c>
      <c r="L14" s="14"/>
      <c r="M14" s="14">
        <v>2140</v>
      </c>
      <c r="N14" s="14"/>
      <c r="O14" s="15" t="s">
        <v>32</v>
      </c>
      <c r="P14" s="14"/>
      <c r="Q14" s="42">
        <v>5703352</v>
      </c>
      <c r="R14" s="14"/>
      <c r="S14" s="16"/>
      <c r="T14" s="14"/>
      <c r="U14" s="42">
        <v>3423611</v>
      </c>
      <c r="V14" s="14"/>
      <c r="W14" s="16">
        <v>3</v>
      </c>
    </row>
    <row r="15" spans="1:23" ht="14.25">
      <c r="A15" s="14">
        <v>1120</v>
      </c>
      <c r="B15" s="14"/>
      <c r="C15" s="41" t="s">
        <v>33</v>
      </c>
      <c r="D15" s="14"/>
      <c r="E15" s="29">
        <v>23423</v>
      </c>
      <c r="F15" s="14"/>
      <c r="G15" s="16"/>
      <c r="H15" s="14"/>
      <c r="I15" s="16">
        <v>45277</v>
      </c>
      <c r="J15" s="14"/>
      <c r="K15" s="16" t="s">
        <v>28</v>
      </c>
      <c r="L15" s="14"/>
      <c r="M15" s="14">
        <v>2160</v>
      </c>
      <c r="N15" s="14"/>
      <c r="O15" s="15" t="s">
        <v>34</v>
      </c>
      <c r="P15" s="14"/>
      <c r="Q15" s="16">
        <v>1331623</v>
      </c>
      <c r="R15" s="14"/>
      <c r="S15" s="16"/>
      <c r="T15" s="14"/>
      <c r="U15" s="16">
        <v>1387348</v>
      </c>
      <c r="V15" s="14"/>
      <c r="W15" s="16">
        <v>2</v>
      </c>
    </row>
    <row r="16" spans="1:23" ht="14.25">
      <c r="A16" s="14">
        <v>1140</v>
      </c>
      <c r="B16" s="14"/>
      <c r="C16" s="41" t="s">
        <v>35</v>
      </c>
      <c r="D16" s="14"/>
      <c r="E16" s="29">
        <v>7675936</v>
      </c>
      <c r="F16" s="14"/>
      <c r="G16" s="16"/>
      <c r="H16" s="14"/>
      <c r="I16" s="16">
        <v>6455465</v>
      </c>
      <c r="J16" s="14"/>
      <c r="K16" s="16">
        <v>8</v>
      </c>
      <c r="L16" s="14"/>
      <c r="M16" s="14">
        <v>2170</v>
      </c>
      <c r="N16" s="14"/>
      <c r="O16" s="15" t="s">
        <v>36</v>
      </c>
      <c r="P16" s="14"/>
      <c r="Q16" s="16">
        <v>6132359</v>
      </c>
      <c r="R16" s="14"/>
      <c r="S16" s="16"/>
      <c r="T16" s="14"/>
      <c r="U16" s="16">
        <v>5564242</v>
      </c>
      <c r="V16" s="14"/>
      <c r="W16" s="16">
        <v>6</v>
      </c>
    </row>
    <row r="17" spans="1:23" ht="14.25">
      <c r="A17" s="14">
        <v>1150</v>
      </c>
      <c r="B17" s="14"/>
      <c r="C17" s="41" t="s">
        <v>37</v>
      </c>
      <c r="D17" s="14"/>
      <c r="E17" s="29">
        <v>124601</v>
      </c>
      <c r="F17" s="14"/>
      <c r="G17" s="16"/>
      <c r="H17" s="14"/>
      <c r="I17" s="16">
        <v>132642</v>
      </c>
      <c r="J17" s="14"/>
      <c r="K17" s="16" t="s">
        <v>28</v>
      </c>
      <c r="L17" s="14"/>
      <c r="M17" s="14">
        <v>2210</v>
      </c>
      <c r="N17" s="14"/>
      <c r="O17" s="15" t="s">
        <v>38</v>
      </c>
      <c r="P17" s="14"/>
      <c r="Q17" s="42">
        <v>3594997</v>
      </c>
      <c r="R17" s="14"/>
      <c r="S17" s="16"/>
      <c r="T17" s="14"/>
      <c r="U17" s="42">
        <v>5001640</v>
      </c>
      <c r="V17" s="14"/>
      <c r="W17" s="16">
        <v>5</v>
      </c>
    </row>
    <row r="18" spans="1:23" ht="14.25">
      <c r="A18" s="14">
        <v>1160</v>
      </c>
      <c r="B18" s="14"/>
      <c r="C18" s="41" t="s">
        <v>39</v>
      </c>
      <c r="D18" s="14"/>
      <c r="E18" s="29">
        <v>241558</v>
      </c>
      <c r="F18" s="14"/>
      <c r="G18" s="16"/>
      <c r="H18" s="14"/>
      <c r="I18" s="16">
        <v>524087</v>
      </c>
      <c r="J18" s="14"/>
      <c r="K18" s="16">
        <v>1</v>
      </c>
      <c r="L18" s="14"/>
      <c r="M18" s="14">
        <v>2260</v>
      </c>
      <c r="N18" s="14"/>
      <c r="O18" s="15" t="s">
        <v>40</v>
      </c>
      <c r="P18" s="14"/>
      <c r="Q18" s="16">
        <v>4028165</v>
      </c>
      <c r="R18" s="14"/>
      <c r="S18" s="16"/>
      <c r="T18" s="14"/>
      <c r="U18" s="16">
        <v>3370888</v>
      </c>
      <c r="V18" s="14"/>
      <c r="W18" s="16">
        <v>2</v>
      </c>
    </row>
    <row r="19" spans="1:23" ht="14.25">
      <c r="A19" s="14" t="s">
        <v>41</v>
      </c>
      <c r="B19" s="14"/>
      <c r="C19" s="15" t="s">
        <v>42</v>
      </c>
      <c r="D19" s="14"/>
      <c r="E19" s="16">
        <v>2070536</v>
      </c>
      <c r="F19" s="14"/>
      <c r="G19" s="16"/>
      <c r="H19" s="14"/>
      <c r="I19" s="16">
        <v>1131628</v>
      </c>
      <c r="J19" s="14"/>
      <c r="K19" s="16" t="s">
        <v>28</v>
      </c>
      <c r="L19" s="14"/>
      <c r="M19" s="14">
        <v>2272</v>
      </c>
      <c r="N19" s="14"/>
      <c r="O19" s="15" t="s">
        <v>43</v>
      </c>
      <c r="P19" s="14"/>
      <c r="Q19" s="29">
        <v>4000000</v>
      </c>
      <c r="R19" s="14"/>
      <c r="S19" s="16"/>
      <c r="T19" s="14"/>
      <c r="U19" s="16">
        <v>0</v>
      </c>
      <c r="V19" s="14"/>
      <c r="W19" s="16">
        <v>3</v>
      </c>
    </row>
    <row r="20" spans="1:23" ht="14.25">
      <c r="A20" s="14">
        <v>1260</v>
      </c>
      <c r="B20" s="14"/>
      <c r="C20" s="15" t="s">
        <v>44</v>
      </c>
      <c r="D20" s="14"/>
      <c r="E20" s="16">
        <v>877470</v>
      </c>
      <c r="F20" s="14"/>
      <c r="G20" s="16"/>
      <c r="H20" s="14"/>
      <c r="I20" s="16">
        <v>676375</v>
      </c>
      <c r="J20" s="14"/>
      <c r="K20" s="16">
        <v>1</v>
      </c>
      <c r="L20" s="14"/>
      <c r="M20" s="14">
        <v>2273</v>
      </c>
      <c r="N20" s="14"/>
      <c r="O20" s="15" t="s">
        <v>45</v>
      </c>
      <c r="P20" s="14"/>
      <c r="Q20" s="16">
        <v>103813</v>
      </c>
      <c r="R20" s="14"/>
      <c r="S20" s="16"/>
      <c r="T20" s="14"/>
      <c r="U20" s="16">
        <v>65194</v>
      </c>
      <c r="V20" s="14"/>
      <c r="W20" s="16" t="s">
        <v>28</v>
      </c>
    </row>
    <row r="21" spans="1:23" ht="14.25">
      <c r="A21" s="14">
        <v>1286</v>
      </c>
      <c r="B21" s="14"/>
      <c r="C21" s="15" t="s">
        <v>46</v>
      </c>
      <c r="D21" s="14"/>
      <c r="E21" s="16">
        <v>28391</v>
      </c>
      <c r="F21" s="14"/>
      <c r="G21" s="16"/>
      <c r="H21" s="14"/>
      <c r="I21" s="16">
        <v>10060</v>
      </c>
      <c r="J21" s="14"/>
      <c r="K21" s="16" t="s">
        <v>28</v>
      </c>
      <c r="L21" s="14"/>
      <c r="M21" s="14">
        <v>2286</v>
      </c>
      <c r="N21" s="14"/>
      <c r="O21" s="15" t="s">
        <v>47</v>
      </c>
      <c r="P21" s="14"/>
      <c r="Q21" s="16">
        <v>193</v>
      </c>
      <c r="R21" s="14"/>
      <c r="S21" s="16"/>
      <c r="T21" s="14"/>
      <c r="U21" s="16">
        <v>0</v>
      </c>
      <c r="V21" s="14"/>
      <c r="W21" s="16" t="s">
        <v>28</v>
      </c>
    </row>
    <row r="22" spans="1:23" ht="14.25">
      <c r="A22" s="14">
        <v>1291</v>
      </c>
      <c r="B22" s="14"/>
      <c r="C22" s="15" t="s">
        <v>48</v>
      </c>
      <c r="D22" s="14"/>
      <c r="E22" s="16">
        <v>73062</v>
      </c>
      <c r="F22" s="14"/>
      <c r="G22" s="16"/>
      <c r="H22" s="14"/>
      <c r="I22" s="16">
        <v>1100</v>
      </c>
      <c r="J22" s="14"/>
      <c r="K22" s="16" t="s">
        <v>28</v>
      </c>
      <c r="L22" s="14"/>
      <c r="M22" s="14">
        <v>2298</v>
      </c>
      <c r="N22" s="14"/>
      <c r="O22" s="15" t="s">
        <v>49</v>
      </c>
      <c r="P22" s="14"/>
      <c r="Q22" s="17">
        <v>919470</v>
      </c>
      <c r="R22" s="14"/>
      <c r="S22" s="17"/>
      <c r="T22" s="14"/>
      <c r="U22" s="17">
        <v>483699</v>
      </c>
      <c r="V22" s="14"/>
      <c r="W22" s="17" t="s">
        <v>28</v>
      </c>
    </row>
    <row r="23" spans="1:23" ht="14.25">
      <c r="A23" s="14">
        <v>1298</v>
      </c>
      <c r="B23" s="14"/>
      <c r="C23" s="15" t="s">
        <v>50</v>
      </c>
      <c r="D23" s="14"/>
      <c r="E23" s="17">
        <v>46041</v>
      </c>
      <c r="F23" s="14"/>
      <c r="G23" s="17"/>
      <c r="H23" s="14"/>
      <c r="I23" s="17">
        <v>15106</v>
      </c>
      <c r="J23" s="14"/>
      <c r="K23" s="17" t="s">
        <v>28</v>
      </c>
      <c r="L23" s="14"/>
      <c r="M23" s="14" t="s">
        <v>51</v>
      </c>
      <c r="N23" s="14"/>
      <c r="O23" s="15" t="s">
        <v>52</v>
      </c>
      <c r="P23" s="14"/>
      <c r="Q23" s="17">
        <f>SUM(Q11:Q22)</f>
        <v>36354411</v>
      </c>
      <c r="R23" s="14"/>
      <c r="S23" s="17">
        <v>31</v>
      </c>
      <c r="T23" s="14"/>
      <c r="U23" s="17">
        <f>SUM(U11:U22)</f>
        <v>23231653</v>
      </c>
      <c r="V23" s="14"/>
      <c r="W23" s="17">
        <v>38</v>
      </c>
    </row>
    <row r="24" spans="1:23" ht="14.25">
      <c r="A24" s="14" t="s">
        <v>53</v>
      </c>
      <c r="B24" s="14"/>
      <c r="C24" s="15" t="s">
        <v>54</v>
      </c>
      <c r="D24" s="14"/>
      <c r="E24" s="17">
        <f>SUM(E11:E23)</f>
        <v>18132547</v>
      </c>
      <c r="F24" s="14"/>
      <c r="G24" s="17">
        <v>14</v>
      </c>
      <c r="H24" s="14"/>
      <c r="I24" s="17">
        <f>SUM(I11:I23)</f>
        <v>15242392</v>
      </c>
      <c r="J24" s="14"/>
      <c r="K24" s="17">
        <v>14</v>
      </c>
      <c r="L24" s="14"/>
      <c r="M24" s="14"/>
      <c r="N24" s="14"/>
      <c r="O24" s="14"/>
      <c r="P24" s="14"/>
      <c r="Q24" s="18"/>
      <c r="R24" s="14"/>
      <c r="S24" s="18"/>
      <c r="T24" s="14"/>
      <c r="U24" s="18"/>
      <c r="V24" s="14"/>
      <c r="W24" s="18"/>
    </row>
    <row r="25" spans="1:23" ht="14.25">
      <c r="A25" s="14"/>
      <c r="B25" s="14"/>
      <c r="C25" s="14"/>
      <c r="D25" s="14"/>
      <c r="E25" s="18"/>
      <c r="F25" s="14"/>
      <c r="G25" s="18"/>
      <c r="H25" s="14"/>
      <c r="I25" s="18"/>
      <c r="J25" s="14"/>
      <c r="K25" s="18"/>
      <c r="L25" s="14"/>
      <c r="M25" s="14"/>
      <c r="N25" s="14"/>
      <c r="O25" s="15" t="s">
        <v>55</v>
      </c>
      <c r="P25" s="14"/>
      <c r="Q25" s="16"/>
      <c r="R25" s="14"/>
      <c r="S25" s="16"/>
      <c r="T25" s="14"/>
      <c r="U25" s="16"/>
      <c r="V25" s="14"/>
      <c r="W25" s="16"/>
    </row>
    <row r="26" spans="1:23" ht="14.25">
      <c r="A26" s="14"/>
      <c r="B26" s="14"/>
      <c r="C26" s="15" t="s">
        <v>56</v>
      </c>
      <c r="D26" s="14"/>
      <c r="E26" s="16"/>
      <c r="F26" s="14"/>
      <c r="G26" s="16"/>
      <c r="H26" s="14"/>
      <c r="I26" s="16"/>
      <c r="J26" s="14"/>
      <c r="K26" s="16"/>
      <c r="L26" s="14"/>
      <c r="M26" s="14">
        <v>2410</v>
      </c>
      <c r="N26" s="14"/>
      <c r="O26" s="15" t="s">
        <v>57</v>
      </c>
      <c r="P26" s="14"/>
      <c r="Q26" s="16">
        <v>4000000</v>
      </c>
      <c r="R26" s="14"/>
      <c r="S26" s="16"/>
      <c r="T26" s="14"/>
      <c r="U26" s="16">
        <v>8000000</v>
      </c>
      <c r="V26" s="14"/>
      <c r="W26" s="16">
        <v>8</v>
      </c>
    </row>
    <row r="27" spans="1:23" ht="14.25">
      <c r="A27" s="14">
        <v>1421</v>
      </c>
      <c r="B27" s="14"/>
      <c r="C27" s="15" t="s">
        <v>58</v>
      </c>
      <c r="D27" s="14"/>
      <c r="E27" s="16">
        <v>562812</v>
      </c>
      <c r="F27" s="14"/>
      <c r="G27" s="16"/>
      <c r="H27" s="14"/>
      <c r="I27" s="16">
        <v>388002</v>
      </c>
      <c r="J27" s="14"/>
      <c r="K27" s="16" t="s">
        <v>28</v>
      </c>
      <c r="L27" s="14"/>
      <c r="M27" s="14">
        <v>2420</v>
      </c>
      <c r="N27" s="14"/>
      <c r="O27" s="15" t="s">
        <v>59</v>
      </c>
      <c r="P27" s="14"/>
      <c r="Q27" s="17">
        <v>0</v>
      </c>
      <c r="R27" s="14"/>
      <c r="S27" s="17"/>
      <c r="T27" s="14"/>
      <c r="U27" s="17">
        <v>2300000</v>
      </c>
      <c r="V27" s="14"/>
      <c r="W27" s="17" t="s">
        <v>28</v>
      </c>
    </row>
    <row r="28" spans="1:23" ht="14.25">
      <c r="A28" s="14">
        <v>1425</v>
      </c>
      <c r="B28" s="14"/>
      <c r="C28" s="15" t="s">
        <v>200</v>
      </c>
      <c r="D28" s="14"/>
      <c r="E28" s="16">
        <v>0</v>
      </c>
      <c r="F28" s="14"/>
      <c r="G28" s="16"/>
      <c r="H28" s="14"/>
      <c r="I28" s="16">
        <v>0</v>
      </c>
      <c r="J28" s="14"/>
      <c r="K28" s="16"/>
      <c r="L28" s="14"/>
      <c r="M28" s="14"/>
      <c r="N28" s="14"/>
      <c r="O28" s="15"/>
      <c r="P28" s="14"/>
      <c r="Q28" s="17"/>
      <c r="R28" s="14"/>
      <c r="S28" s="17"/>
      <c r="T28" s="14"/>
      <c r="U28" s="17"/>
      <c r="V28" s="14"/>
      <c r="W28" s="17"/>
    </row>
    <row r="29" spans="1:23" ht="14.25">
      <c r="A29" s="14">
        <v>1470</v>
      </c>
      <c r="B29" s="14"/>
      <c r="C29" s="15" t="s">
        <v>60</v>
      </c>
      <c r="D29" s="14"/>
      <c r="E29" s="16">
        <v>0</v>
      </c>
      <c r="F29" s="14"/>
      <c r="G29" s="16"/>
      <c r="H29" s="14"/>
      <c r="I29" s="16"/>
      <c r="J29" s="14"/>
      <c r="K29" s="16" t="s">
        <v>28</v>
      </c>
      <c r="L29" s="14"/>
      <c r="M29" s="14" t="s">
        <v>61</v>
      </c>
      <c r="N29" s="14"/>
      <c r="O29" s="15" t="s">
        <v>62</v>
      </c>
      <c r="P29" s="14"/>
      <c r="Q29" s="17">
        <f>SUM(Q26:Q27)</f>
        <v>4000000</v>
      </c>
      <c r="R29" s="14"/>
      <c r="S29" s="17">
        <v>12</v>
      </c>
      <c r="T29" s="14"/>
      <c r="U29" s="17">
        <f>SUM(U26:U27)</f>
        <v>10300000</v>
      </c>
      <c r="V29" s="14"/>
      <c r="W29" s="17">
        <v>8</v>
      </c>
    </row>
    <row r="30" spans="1:23" ht="14.25">
      <c r="A30" s="14"/>
      <c r="B30" s="14"/>
      <c r="C30" s="15" t="s">
        <v>63</v>
      </c>
      <c r="D30" s="14"/>
      <c r="E30" s="16"/>
      <c r="F30" s="14"/>
      <c r="G30" s="16"/>
      <c r="H30" s="14"/>
      <c r="I30" s="16"/>
      <c r="J30" s="14"/>
      <c r="K30" s="16"/>
      <c r="L30" s="14"/>
      <c r="M30" s="14"/>
      <c r="N30" s="14"/>
      <c r="O30" s="14"/>
      <c r="P30" s="14"/>
      <c r="Q30" s="18"/>
      <c r="R30" s="14"/>
      <c r="S30" s="18"/>
      <c r="T30" s="14"/>
      <c r="U30" s="18"/>
      <c r="V30" s="14"/>
      <c r="W30" s="18"/>
    </row>
    <row r="31" spans="1:23" ht="14.25">
      <c r="A31" s="14">
        <v>1480</v>
      </c>
      <c r="B31" s="14"/>
      <c r="C31" s="15" t="s">
        <v>64</v>
      </c>
      <c r="D31" s="14"/>
      <c r="E31" s="16">
        <v>1098739</v>
      </c>
      <c r="F31" s="14"/>
      <c r="G31" s="16"/>
      <c r="H31" s="14"/>
      <c r="I31" s="16">
        <v>2308709</v>
      </c>
      <c r="J31" s="14"/>
      <c r="K31" s="16">
        <v>3</v>
      </c>
      <c r="L31" s="14"/>
      <c r="M31" s="14"/>
      <c r="N31" s="14"/>
      <c r="O31" s="15" t="s">
        <v>65</v>
      </c>
      <c r="P31" s="14"/>
      <c r="Q31" s="16"/>
      <c r="R31" s="14"/>
      <c r="S31" s="16"/>
      <c r="T31" s="14"/>
      <c r="U31" s="16"/>
      <c r="V31" s="14"/>
      <c r="W31" s="16"/>
    </row>
    <row r="32" spans="1:23" ht="14.25">
      <c r="A32" s="14">
        <v>1490</v>
      </c>
      <c r="B32" s="14"/>
      <c r="C32" s="15" t="s">
        <v>66</v>
      </c>
      <c r="D32" s="14"/>
      <c r="E32" s="17">
        <v>500000</v>
      </c>
      <c r="F32" s="14"/>
      <c r="G32" s="17"/>
      <c r="H32" s="14"/>
      <c r="I32" s="17">
        <v>500000</v>
      </c>
      <c r="J32" s="14"/>
      <c r="K32" s="17" t="s">
        <v>28</v>
      </c>
      <c r="L32" s="14"/>
      <c r="M32" s="14">
        <v>2810</v>
      </c>
      <c r="N32" s="14"/>
      <c r="O32" s="15" t="s">
        <v>67</v>
      </c>
      <c r="P32" s="14"/>
      <c r="Q32" s="16"/>
      <c r="R32" s="14"/>
      <c r="S32" s="16"/>
      <c r="T32" s="14"/>
      <c r="U32" s="16">
        <v>0</v>
      </c>
      <c r="V32" s="14"/>
      <c r="W32" s="16" t="s">
        <v>28</v>
      </c>
    </row>
    <row r="33" spans="1:23" ht="14.25">
      <c r="A33" s="14" t="s">
        <v>68</v>
      </c>
      <c r="B33" s="14"/>
      <c r="C33" s="15" t="s">
        <v>69</v>
      </c>
      <c r="D33" s="14"/>
      <c r="E33" s="17">
        <f>SUM(E27:E32)</f>
        <v>2161551</v>
      </c>
      <c r="F33" s="14"/>
      <c r="G33" s="17">
        <v>4</v>
      </c>
      <c r="H33" s="14"/>
      <c r="I33" s="17">
        <f>SUM(I27:I32)</f>
        <v>3196711</v>
      </c>
      <c r="J33" s="14"/>
      <c r="K33" s="17">
        <v>3</v>
      </c>
      <c r="L33" s="14"/>
      <c r="M33" s="14">
        <v>2820</v>
      </c>
      <c r="N33" s="14"/>
      <c r="O33" s="15" t="s">
        <v>45</v>
      </c>
      <c r="P33" s="14"/>
      <c r="Q33" s="16">
        <v>490480</v>
      </c>
      <c r="R33" s="14"/>
      <c r="S33" s="16"/>
      <c r="T33" s="14"/>
      <c r="U33" s="16">
        <v>314672</v>
      </c>
      <c r="V33" s="14"/>
      <c r="W33" s="16">
        <v>1</v>
      </c>
    </row>
    <row r="34" spans="1:23" ht="14.25">
      <c r="A34" s="14"/>
      <c r="B34" s="14"/>
      <c r="C34" s="14"/>
      <c r="D34" s="14"/>
      <c r="E34" s="18"/>
      <c r="F34" s="14"/>
      <c r="G34" s="18"/>
      <c r="H34" s="14"/>
      <c r="I34" s="18"/>
      <c r="J34" s="14"/>
      <c r="K34" s="18"/>
      <c r="L34" s="14"/>
      <c r="M34" s="14">
        <v>2860</v>
      </c>
      <c r="N34" s="14"/>
      <c r="O34" s="15" t="s">
        <v>70</v>
      </c>
      <c r="P34" s="14"/>
      <c r="Q34" s="16">
        <v>195847</v>
      </c>
      <c r="R34" s="14"/>
      <c r="S34" s="16"/>
      <c r="T34" s="14"/>
      <c r="U34" s="16">
        <v>153486</v>
      </c>
      <c r="V34" s="14"/>
      <c r="W34" s="16" t="s">
        <v>28</v>
      </c>
    </row>
    <row r="35" spans="1:23" ht="14.25">
      <c r="A35" s="14"/>
      <c r="B35" s="14"/>
      <c r="C35" s="15" t="s">
        <v>71</v>
      </c>
      <c r="D35" s="14"/>
      <c r="E35" s="16"/>
      <c r="F35" s="14"/>
      <c r="G35" s="16"/>
      <c r="H35" s="14"/>
      <c r="I35" s="16"/>
      <c r="J35" s="14"/>
      <c r="K35" s="16"/>
      <c r="L35" s="14"/>
      <c r="M35" s="14">
        <v>2888</v>
      </c>
      <c r="N35" s="14"/>
      <c r="O35" s="15" t="s">
        <v>72</v>
      </c>
      <c r="P35" s="14"/>
      <c r="Q35" s="17">
        <v>689745</v>
      </c>
      <c r="R35" s="14"/>
      <c r="S35" s="17"/>
      <c r="T35" s="14"/>
      <c r="U35" s="17">
        <v>584971</v>
      </c>
      <c r="V35" s="14"/>
      <c r="W35" s="17" t="s">
        <v>28</v>
      </c>
    </row>
    <row r="36" spans="1:23" ht="14.25">
      <c r="A36" s="14"/>
      <c r="B36" s="14"/>
      <c r="C36" s="15" t="s">
        <v>73</v>
      </c>
      <c r="D36" s="14"/>
      <c r="E36" s="16"/>
      <c r="F36" s="14"/>
      <c r="G36" s="16"/>
      <c r="H36" s="14"/>
      <c r="I36" s="16"/>
      <c r="J36" s="14"/>
      <c r="K36" s="16"/>
      <c r="L36" s="14"/>
      <c r="M36" s="14" t="s">
        <v>74</v>
      </c>
      <c r="N36" s="14"/>
      <c r="O36" s="15" t="s">
        <v>75</v>
      </c>
      <c r="P36" s="14"/>
      <c r="Q36" s="17">
        <f>SUM(Q32:Q35)</f>
        <v>1376072</v>
      </c>
      <c r="R36" s="14"/>
      <c r="S36" s="17">
        <v>1</v>
      </c>
      <c r="T36" s="14"/>
      <c r="U36" s="17">
        <f>SUM(U32:U35)</f>
        <v>1053129</v>
      </c>
      <c r="V36" s="14"/>
      <c r="W36" s="17">
        <v>1</v>
      </c>
    </row>
    <row r="37" spans="1:23" ht="14.25">
      <c r="A37" s="14">
        <v>1501</v>
      </c>
      <c r="B37" s="14"/>
      <c r="C37" s="15" t="s">
        <v>76</v>
      </c>
      <c r="D37" s="14"/>
      <c r="E37" s="16">
        <v>6358920</v>
      </c>
      <c r="F37" s="14"/>
      <c r="G37" s="16"/>
      <c r="H37" s="14"/>
      <c r="I37" s="16">
        <v>6302821</v>
      </c>
      <c r="J37" s="14"/>
      <c r="K37" s="16">
        <v>7</v>
      </c>
      <c r="L37" s="14"/>
      <c r="M37" s="14"/>
      <c r="N37" s="14"/>
      <c r="O37" s="14"/>
      <c r="P37" s="14"/>
      <c r="Q37" s="18"/>
      <c r="R37" s="14"/>
      <c r="S37" s="18"/>
      <c r="T37" s="14"/>
      <c r="U37" s="18"/>
      <c r="V37" s="14"/>
      <c r="W37" s="18"/>
    </row>
    <row r="38" spans="1:23" ht="14.25">
      <c r="A38" s="14">
        <v>1521</v>
      </c>
      <c r="B38" s="14"/>
      <c r="C38" s="15" t="s">
        <v>77</v>
      </c>
      <c r="D38" s="14"/>
      <c r="E38" s="16">
        <v>3705635</v>
      </c>
      <c r="F38" s="14"/>
      <c r="G38" s="16"/>
      <c r="H38" s="14"/>
      <c r="I38" s="16">
        <v>4061567</v>
      </c>
      <c r="J38" s="14"/>
      <c r="K38" s="16">
        <v>4</v>
      </c>
      <c r="L38" s="14"/>
      <c r="M38" s="14" t="s">
        <v>78</v>
      </c>
      <c r="N38" s="14"/>
      <c r="O38" s="15" t="s">
        <v>79</v>
      </c>
      <c r="P38" s="14"/>
      <c r="Q38" s="17">
        <f>SUM(Q23,Q29,Q36)</f>
        <v>41730483</v>
      </c>
      <c r="R38" s="14"/>
      <c r="S38" s="17">
        <v>44</v>
      </c>
      <c r="T38" s="14"/>
      <c r="U38" s="17">
        <f>SUM(U23,U29,U36)</f>
        <v>34584782</v>
      </c>
      <c r="V38" s="14"/>
      <c r="W38" s="17">
        <v>47</v>
      </c>
    </row>
    <row r="39" spans="1:23" ht="14.25">
      <c r="A39" s="14">
        <v>1531</v>
      </c>
      <c r="B39" s="14"/>
      <c r="C39" s="15" t="s">
        <v>80</v>
      </c>
      <c r="D39" s="14"/>
      <c r="E39" s="16">
        <v>66376747</v>
      </c>
      <c r="F39" s="14"/>
      <c r="G39" s="16"/>
      <c r="H39" s="14"/>
      <c r="I39" s="16">
        <v>61822603</v>
      </c>
      <c r="J39" s="14"/>
      <c r="K39" s="16">
        <v>71</v>
      </c>
      <c r="L39" s="14"/>
      <c r="M39" s="14"/>
      <c r="N39" s="14"/>
      <c r="O39" s="14"/>
      <c r="P39" s="14"/>
      <c r="Q39" s="18"/>
      <c r="R39" s="14"/>
      <c r="S39" s="18"/>
      <c r="T39" s="14"/>
      <c r="U39" s="18"/>
      <c r="V39" s="14"/>
      <c r="W39" s="18"/>
    </row>
    <row r="40" spans="1:23" ht="14.25">
      <c r="A40" s="14">
        <v>1561</v>
      </c>
      <c r="B40" s="14"/>
      <c r="C40" s="15" t="s">
        <v>81</v>
      </c>
      <c r="D40" s="14"/>
      <c r="E40" s="16">
        <v>142497</v>
      </c>
      <c r="F40" s="14"/>
      <c r="G40" s="16"/>
      <c r="H40" s="14"/>
      <c r="I40" s="16">
        <v>95342</v>
      </c>
      <c r="J40" s="14"/>
      <c r="K40" s="16" t="s">
        <v>28</v>
      </c>
      <c r="L40" s="14"/>
      <c r="M40" s="14"/>
      <c r="N40" s="14"/>
      <c r="O40" s="15" t="s">
        <v>82</v>
      </c>
      <c r="P40" s="14"/>
      <c r="Q40" s="16"/>
      <c r="R40" s="14"/>
      <c r="S40" s="16"/>
      <c r="T40" s="14"/>
      <c r="U40" s="16"/>
      <c r="V40" s="14"/>
      <c r="W40" s="16"/>
    </row>
    <row r="41" spans="1:23" ht="14.25">
      <c r="A41" s="14">
        <v>1611</v>
      </c>
      <c r="B41" s="14"/>
      <c r="C41" s="15" t="s">
        <v>83</v>
      </c>
      <c r="D41" s="14"/>
      <c r="E41" s="16">
        <v>1285920</v>
      </c>
      <c r="F41" s="14"/>
      <c r="G41" s="16"/>
      <c r="H41" s="14"/>
      <c r="I41" s="16">
        <v>1285920</v>
      </c>
      <c r="J41" s="14"/>
      <c r="K41" s="16">
        <v>1</v>
      </c>
      <c r="L41" s="14"/>
      <c r="M41" s="14"/>
      <c r="N41" s="14"/>
      <c r="O41" s="15" t="s">
        <v>84</v>
      </c>
      <c r="P41" s="14"/>
      <c r="Q41" s="16"/>
      <c r="R41" s="14"/>
      <c r="S41" s="16"/>
      <c r="T41" s="14"/>
      <c r="U41" s="16"/>
      <c r="V41" s="14"/>
      <c r="W41" s="16"/>
    </row>
    <row r="42" spans="1:23" ht="14.25">
      <c r="A42" s="14">
        <v>1681</v>
      </c>
      <c r="B42" s="14"/>
      <c r="C42" s="15" t="s">
        <v>85</v>
      </c>
      <c r="D42" s="14"/>
      <c r="E42" s="17">
        <v>3739801</v>
      </c>
      <c r="F42" s="14"/>
      <c r="G42" s="17"/>
      <c r="H42" s="14"/>
      <c r="I42" s="17">
        <v>2776007</v>
      </c>
      <c r="J42" s="14"/>
      <c r="K42" s="17">
        <v>3</v>
      </c>
      <c r="L42" s="14"/>
      <c r="M42" s="14">
        <v>3110</v>
      </c>
      <c r="N42" s="14"/>
      <c r="O42" s="15" t="s">
        <v>137</v>
      </c>
      <c r="P42" s="14"/>
      <c r="Q42" s="16"/>
      <c r="R42" s="14"/>
      <c r="S42" s="16"/>
      <c r="T42" s="14"/>
      <c r="V42" s="14"/>
      <c r="W42" s="16"/>
    </row>
    <row r="43" spans="1:23" ht="14.25">
      <c r="A43" s="14" t="s">
        <v>86</v>
      </c>
      <c r="B43" s="14"/>
      <c r="C43" s="15" t="s">
        <v>87</v>
      </c>
      <c r="D43" s="14"/>
      <c r="E43" s="16">
        <f>SUM(E37:E42)</f>
        <v>81609520</v>
      </c>
      <c r="F43" s="14"/>
      <c r="G43" s="16">
        <v>87</v>
      </c>
      <c r="H43" s="14"/>
      <c r="I43" s="16">
        <f>SUM(I37:I42)</f>
        <v>76344260</v>
      </c>
      <c r="J43" s="14"/>
      <c r="K43" s="16">
        <v>86</v>
      </c>
      <c r="L43" s="14"/>
      <c r="M43" s="14"/>
      <c r="N43" s="14"/>
      <c r="O43" s="15" t="s">
        <v>138</v>
      </c>
      <c r="P43" s="14"/>
      <c r="Q43" s="46">
        <v>34208328</v>
      </c>
      <c r="R43" s="48"/>
      <c r="S43" s="46"/>
      <c r="T43" s="48"/>
      <c r="U43" s="46">
        <v>38009254</v>
      </c>
      <c r="V43" s="14"/>
      <c r="W43" s="16"/>
    </row>
    <row r="44" spans="1:23" ht="14.25">
      <c r="A44" s="14" t="s">
        <v>88</v>
      </c>
      <c r="B44" s="14"/>
      <c r="C44" s="15" t="s">
        <v>89</v>
      </c>
      <c r="D44" s="14"/>
      <c r="E44" s="16">
        <v>-43102742</v>
      </c>
      <c r="F44" s="14"/>
      <c r="G44" s="16"/>
      <c r="H44" s="14"/>
      <c r="I44" s="16">
        <v>-35235653</v>
      </c>
      <c r="J44" s="14"/>
      <c r="K44" s="16">
        <v>-35</v>
      </c>
      <c r="L44" s="14"/>
      <c r="M44" s="14"/>
      <c r="N44" s="14"/>
      <c r="O44" s="15" t="s">
        <v>90</v>
      </c>
      <c r="P44" s="14"/>
      <c r="Q44" s="16"/>
      <c r="R44" s="14"/>
      <c r="S44" s="16"/>
      <c r="T44" s="14"/>
      <c r="U44" s="16"/>
      <c r="V44" s="14"/>
      <c r="W44" s="16"/>
    </row>
    <row r="45" spans="1:23" ht="14.25">
      <c r="A45" s="14"/>
      <c r="B45" s="14"/>
      <c r="C45" s="15" t="s">
        <v>281</v>
      </c>
      <c r="D45" s="14"/>
      <c r="E45" s="16">
        <v>-110482</v>
      </c>
      <c r="F45" s="14"/>
      <c r="G45" s="16"/>
      <c r="H45" s="14"/>
      <c r="I45" s="16">
        <v>-74229</v>
      </c>
      <c r="J45" s="14"/>
      <c r="K45" s="16">
        <v>51</v>
      </c>
      <c r="L45" s="14"/>
      <c r="M45" s="14">
        <v>3213</v>
      </c>
      <c r="N45" s="14"/>
      <c r="O45" s="15" t="s">
        <v>91</v>
      </c>
      <c r="P45" s="14"/>
      <c r="Q45" s="42">
        <v>8775819</v>
      </c>
      <c r="R45" s="14"/>
      <c r="S45" s="16"/>
      <c r="T45" s="14"/>
      <c r="U45" s="16">
        <v>8775819</v>
      </c>
      <c r="V45" s="14"/>
      <c r="W45" s="16"/>
    </row>
    <row r="46" spans="1:23" ht="14.25">
      <c r="A46" s="14">
        <v>1670</v>
      </c>
      <c r="B46" s="14"/>
      <c r="C46" s="15" t="s">
        <v>92</v>
      </c>
      <c r="D46" s="14"/>
      <c r="E46" s="17">
        <v>2909040</v>
      </c>
      <c r="F46" s="14"/>
      <c r="G46" s="17"/>
      <c r="H46" s="14"/>
      <c r="I46" s="17">
        <v>2579615</v>
      </c>
      <c r="J46" s="14"/>
      <c r="K46" s="17">
        <v>3</v>
      </c>
      <c r="L46" s="14"/>
      <c r="M46" s="14">
        <v>3220</v>
      </c>
      <c r="N46" s="14"/>
      <c r="O46" s="15" t="s">
        <v>93</v>
      </c>
      <c r="P46" s="14"/>
      <c r="Q46" s="42">
        <v>3639302</v>
      </c>
      <c r="R46" s="14"/>
      <c r="S46" s="16"/>
      <c r="T46" s="14"/>
      <c r="U46" s="16">
        <v>3639302</v>
      </c>
      <c r="V46" s="14"/>
      <c r="W46" s="16"/>
    </row>
    <row r="47" spans="1:23" ht="14.25">
      <c r="A47" s="14" t="s">
        <v>94</v>
      </c>
      <c r="B47" s="14"/>
      <c r="C47" s="15" t="s">
        <v>95</v>
      </c>
      <c r="D47" s="14"/>
      <c r="E47" s="17">
        <f>SUM(E43:E46)</f>
        <v>41305336</v>
      </c>
      <c r="F47" s="14"/>
      <c r="G47" s="17">
        <v>54</v>
      </c>
      <c r="H47" s="14"/>
      <c r="I47" s="17">
        <f>SUM(I43:I46)</f>
        <v>43613993</v>
      </c>
      <c r="J47" s="14"/>
      <c r="K47" s="17">
        <v>54</v>
      </c>
      <c r="L47" s="14"/>
      <c r="M47" s="14">
        <v>3260</v>
      </c>
      <c r="N47" s="14"/>
      <c r="O47" s="15" t="s">
        <v>96</v>
      </c>
      <c r="P47" s="14"/>
      <c r="Q47" s="42">
        <v>4485</v>
      </c>
      <c r="R47" s="14"/>
      <c r="S47" s="16"/>
      <c r="T47" s="14"/>
      <c r="U47" s="16">
        <v>4528</v>
      </c>
      <c r="V47" s="14"/>
      <c r="W47" s="16"/>
    </row>
    <row r="48" spans="1:23" ht="14.25">
      <c r="A48" s="14"/>
      <c r="B48" s="14"/>
      <c r="C48" s="14"/>
      <c r="D48" s="14"/>
      <c r="E48" s="18"/>
      <c r="F48" s="14"/>
      <c r="G48" s="18"/>
      <c r="H48" s="14"/>
      <c r="I48" s="18"/>
      <c r="J48" s="14"/>
      <c r="K48" s="18"/>
      <c r="L48" s="14"/>
      <c r="M48" s="14">
        <v>3280</v>
      </c>
      <c r="N48" s="14"/>
      <c r="O48" s="15" t="s">
        <v>97</v>
      </c>
      <c r="P48" s="14"/>
      <c r="Q48" s="42">
        <v>12840</v>
      </c>
      <c r="R48" s="14"/>
      <c r="S48" s="16"/>
      <c r="T48" s="14"/>
      <c r="U48" s="16">
        <v>12840</v>
      </c>
      <c r="V48" s="14"/>
      <c r="W48" s="16"/>
    </row>
    <row r="49" spans="1:23" ht="14.25">
      <c r="A49" s="14"/>
      <c r="B49" s="14"/>
      <c r="C49" s="14"/>
      <c r="D49" s="14"/>
      <c r="E49" s="18"/>
      <c r="F49" s="14"/>
      <c r="G49" s="18"/>
      <c r="H49" s="14"/>
      <c r="I49" s="18"/>
      <c r="J49" s="14"/>
      <c r="K49" s="18"/>
      <c r="L49" s="14"/>
      <c r="M49" s="14">
        <v>3271</v>
      </c>
      <c r="N49" s="14"/>
      <c r="O49" s="15" t="s">
        <v>202</v>
      </c>
      <c r="P49" s="14"/>
      <c r="Q49" s="42"/>
      <c r="R49" s="14"/>
      <c r="S49" s="16"/>
      <c r="T49" s="14"/>
      <c r="U49" s="16">
        <v>0</v>
      </c>
      <c r="V49" s="14"/>
      <c r="W49" s="16"/>
    </row>
    <row r="50" spans="1:23" ht="14.25">
      <c r="A50" s="14"/>
      <c r="B50" s="14"/>
      <c r="C50" s="15" t="s">
        <v>98</v>
      </c>
      <c r="D50" s="14"/>
      <c r="E50" s="16"/>
      <c r="F50" s="14"/>
      <c r="G50" s="16"/>
      <c r="H50" s="14"/>
      <c r="I50" s="16"/>
      <c r="J50" s="14"/>
      <c r="K50" s="16"/>
      <c r="L50" s="14"/>
      <c r="M50" s="14"/>
      <c r="N50" s="14"/>
      <c r="O50" s="15" t="s">
        <v>99</v>
      </c>
      <c r="P50" s="14"/>
      <c r="R50" s="14"/>
      <c r="S50" s="16"/>
      <c r="T50" s="14"/>
      <c r="U50" s="16"/>
      <c r="V50" s="14"/>
      <c r="W50" s="16"/>
    </row>
    <row r="51" spans="1:23" ht="14.25">
      <c r="A51" s="14">
        <v>1730</v>
      </c>
      <c r="B51" s="14"/>
      <c r="C51" s="15" t="s">
        <v>100</v>
      </c>
      <c r="D51" s="14"/>
      <c r="E51" s="16">
        <v>5233964</v>
      </c>
      <c r="F51" s="14"/>
      <c r="G51" s="16"/>
      <c r="H51" s="14"/>
      <c r="I51" s="16">
        <v>5981673</v>
      </c>
      <c r="J51" s="14"/>
      <c r="K51" s="16">
        <v>8</v>
      </c>
      <c r="L51" s="14"/>
      <c r="M51" s="14">
        <v>3310</v>
      </c>
      <c r="N51" s="14"/>
      <c r="O51" s="15" t="s">
        <v>101</v>
      </c>
      <c r="P51" s="14"/>
      <c r="Q51" s="16">
        <v>16715018</v>
      </c>
      <c r="R51" s="14"/>
      <c r="S51" s="16"/>
      <c r="T51" s="14"/>
      <c r="U51" s="16">
        <v>15332799</v>
      </c>
      <c r="V51" s="14"/>
      <c r="W51" s="16">
        <v>13</v>
      </c>
    </row>
    <row r="52" spans="1:23" ht="14.25">
      <c r="A52" s="14">
        <v>1750</v>
      </c>
      <c r="B52" s="14"/>
      <c r="C52" s="15" t="s">
        <v>102</v>
      </c>
      <c r="D52" s="14"/>
      <c r="E52" s="16">
        <v>78940</v>
      </c>
      <c r="F52" s="14"/>
      <c r="G52" s="16"/>
      <c r="H52" s="14"/>
      <c r="I52" s="16">
        <v>49895</v>
      </c>
      <c r="J52" s="14"/>
      <c r="K52" s="16" t="s">
        <v>28</v>
      </c>
      <c r="L52" s="14"/>
      <c r="M52" s="14">
        <v>3320</v>
      </c>
      <c r="N52" s="14"/>
      <c r="O52" s="15" t="s">
        <v>103</v>
      </c>
      <c r="P52" s="14"/>
      <c r="Q52" s="16">
        <v>821741</v>
      </c>
      <c r="R52" s="14"/>
      <c r="S52" s="16"/>
      <c r="T52" s="14"/>
      <c r="U52" s="16">
        <v>821741</v>
      </c>
      <c r="V52" s="14"/>
      <c r="W52" s="16">
        <v>4</v>
      </c>
    </row>
    <row r="53" spans="1:23" ht="14.25">
      <c r="A53" s="14">
        <v>1760</v>
      </c>
      <c r="B53" s="14"/>
      <c r="C53" s="15" t="s">
        <v>104</v>
      </c>
      <c r="D53" s="14"/>
      <c r="E53" s="16">
        <v>15846068</v>
      </c>
      <c r="F53" s="14"/>
      <c r="G53" s="16"/>
      <c r="H53" s="14"/>
      <c r="I53" s="16">
        <v>10529148</v>
      </c>
      <c r="J53" s="14"/>
      <c r="K53" s="16">
        <v>11</v>
      </c>
      <c r="L53" s="14"/>
      <c r="M53" s="14">
        <v>3350</v>
      </c>
      <c r="N53" s="14"/>
      <c r="O53" s="15" t="s">
        <v>105</v>
      </c>
      <c r="P53" s="14"/>
      <c r="Q53" s="16">
        <v>15735518</v>
      </c>
      <c r="R53" s="14"/>
      <c r="S53" s="16"/>
      <c r="T53" s="14"/>
      <c r="U53" s="16">
        <v>16088941</v>
      </c>
      <c r="V53" s="14"/>
      <c r="W53" s="16">
        <v>16</v>
      </c>
    </row>
    <row r="54" spans="1:23" ht="14.25">
      <c r="A54" s="14">
        <v>1710</v>
      </c>
      <c r="B54" s="14"/>
      <c r="C54" s="15" t="s">
        <v>289</v>
      </c>
      <c r="D54" s="14"/>
      <c r="E54" s="16">
        <v>2516674</v>
      </c>
      <c r="F54" s="14"/>
      <c r="G54" s="16"/>
      <c r="H54" s="14"/>
      <c r="I54" s="16">
        <v>19087</v>
      </c>
      <c r="J54" s="14"/>
      <c r="K54" s="16"/>
      <c r="L54" s="14"/>
      <c r="M54" s="14"/>
      <c r="N54" s="14"/>
      <c r="O54" s="15" t="s">
        <v>107</v>
      </c>
      <c r="P54" s="14"/>
      <c r="Q54" s="16"/>
      <c r="R54" s="14"/>
      <c r="S54" s="16"/>
      <c r="T54" s="14"/>
      <c r="U54" s="16"/>
      <c r="V54" s="14"/>
      <c r="W54" s="16"/>
    </row>
    <row r="55" spans="1:23" ht="14.25">
      <c r="A55" s="14">
        <v>1786</v>
      </c>
      <c r="B55" s="14"/>
      <c r="C55" s="15" t="s">
        <v>108</v>
      </c>
      <c r="D55" s="14"/>
      <c r="E55" s="16">
        <v>2168107</v>
      </c>
      <c r="F55" s="14"/>
      <c r="G55" s="16"/>
      <c r="H55" s="14"/>
      <c r="I55" s="16">
        <v>2341808</v>
      </c>
      <c r="J55" s="14"/>
      <c r="K55" s="16">
        <v>3</v>
      </c>
      <c r="L55" s="14"/>
      <c r="M55" s="14">
        <v>3420</v>
      </c>
      <c r="N55" s="14"/>
      <c r="O55" s="15" t="s">
        <v>109</v>
      </c>
      <c r="P55" s="14"/>
      <c r="Q55" s="16">
        <v>17612</v>
      </c>
      <c r="R55" s="14"/>
      <c r="S55" s="16"/>
      <c r="T55" s="14"/>
      <c r="U55" s="16">
        <v>-5716</v>
      </c>
      <c r="V55" s="14"/>
      <c r="W55" s="16" t="s">
        <v>28</v>
      </c>
    </row>
    <row r="56" spans="1:23" ht="14.25">
      <c r="A56" s="14">
        <v>1787</v>
      </c>
      <c r="B56" s="14"/>
      <c r="C56" s="15" t="s">
        <v>110</v>
      </c>
      <c r="D56" s="14"/>
      <c r="E56" s="16">
        <v>1382000</v>
      </c>
      <c r="F56" s="14"/>
      <c r="G56" s="16"/>
      <c r="H56" s="14"/>
      <c r="I56" s="16">
        <v>1382000</v>
      </c>
      <c r="J56" s="14"/>
      <c r="K56" s="16">
        <v>2</v>
      </c>
      <c r="L56" s="14"/>
      <c r="M56" s="14">
        <v>3430</v>
      </c>
      <c r="N56" s="14"/>
      <c r="O56" s="15" t="s">
        <v>111</v>
      </c>
      <c r="P56" s="14"/>
      <c r="Q56" s="16">
        <v>-16775</v>
      </c>
      <c r="R56" s="14"/>
      <c r="S56" s="16"/>
      <c r="T56" s="14"/>
      <c r="U56" s="16">
        <v>-10695</v>
      </c>
      <c r="V56" s="14"/>
      <c r="W56" s="16" t="s">
        <v>28</v>
      </c>
    </row>
    <row r="57" spans="1:23" ht="14.25">
      <c r="A57" s="14">
        <v>1788</v>
      </c>
      <c r="B57" s="14"/>
      <c r="C57" s="15" t="s">
        <v>106</v>
      </c>
      <c r="D57" s="14"/>
      <c r="E57" s="17">
        <v>26047</v>
      </c>
      <c r="F57" s="14"/>
      <c r="G57" s="17"/>
      <c r="H57" s="14"/>
      <c r="I57" s="17">
        <v>43439</v>
      </c>
      <c r="J57" s="14"/>
      <c r="K57" s="17" t="s">
        <v>28</v>
      </c>
      <c r="L57" s="14"/>
      <c r="M57" s="14">
        <v>3450</v>
      </c>
      <c r="N57" s="14"/>
      <c r="O57" s="15" t="s">
        <v>112</v>
      </c>
      <c r="P57" s="14"/>
      <c r="Q57" s="16">
        <v>111306</v>
      </c>
      <c r="R57" s="14"/>
      <c r="S57" s="16"/>
      <c r="T57" s="14"/>
      <c r="U57" s="16">
        <v>89842</v>
      </c>
      <c r="V57" s="14"/>
      <c r="W57" s="16" t="s">
        <v>28</v>
      </c>
    </row>
    <row r="58" spans="1:23" ht="14.25">
      <c r="A58" s="14"/>
      <c r="B58" s="14"/>
      <c r="C58" s="15"/>
      <c r="D58" s="14"/>
      <c r="E58" s="17"/>
      <c r="F58" s="14"/>
      <c r="G58" s="17">
        <v>4</v>
      </c>
      <c r="H58" s="14"/>
      <c r="I58" s="17"/>
      <c r="J58" s="14"/>
      <c r="K58" s="17">
        <v>5</v>
      </c>
      <c r="L58" s="14"/>
      <c r="M58" s="14">
        <v>3510</v>
      </c>
      <c r="N58" s="14"/>
      <c r="O58" s="15" t="s">
        <v>114</v>
      </c>
      <c r="P58" s="14"/>
      <c r="Q58" s="16">
        <v>-31077183</v>
      </c>
      <c r="R58" s="14"/>
      <c r="S58" s="16"/>
      <c r="T58" s="14"/>
      <c r="U58" s="16">
        <v>-31889100</v>
      </c>
      <c r="V58" s="14"/>
      <c r="W58" s="16">
        <v>-35</v>
      </c>
    </row>
    <row r="59" spans="1:23" ht="14.25">
      <c r="A59" s="14" t="s">
        <v>115</v>
      </c>
      <c r="B59" s="14"/>
      <c r="C59" s="15" t="s">
        <v>116</v>
      </c>
      <c r="D59" s="14"/>
      <c r="E59" s="17">
        <f>SUM(E51:E57,E58)</f>
        <v>27251800</v>
      </c>
      <c r="F59" s="14"/>
      <c r="G59" s="17">
        <v>24</v>
      </c>
      <c r="H59" s="14"/>
      <c r="I59" s="17">
        <f>SUM(I51:I57,I58)</f>
        <v>20347050</v>
      </c>
      <c r="J59" s="14"/>
      <c r="K59" s="17">
        <v>24</v>
      </c>
      <c r="L59" s="14"/>
      <c r="M59" s="14"/>
      <c r="N59" s="14"/>
      <c r="O59" s="14"/>
      <c r="P59" s="14"/>
      <c r="Q59" s="16"/>
      <c r="R59" s="14"/>
      <c r="S59" s="16"/>
      <c r="T59" s="14"/>
      <c r="U59" s="16"/>
      <c r="V59" s="14"/>
      <c r="W59" s="16">
        <v>53</v>
      </c>
    </row>
    <row r="60" spans="1:23" ht="14.25">
      <c r="A60" s="14"/>
      <c r="B60" s="14"/>
      <c r="C60" s="14"/>
      <c r="D60" s="14"/>
      <c r="E60" s="18"/>
      <c r="F60" s="14"/>
      <c r="G60" s="18"/>
      <c r="H60" s="14"/>
      <c r="I60" s="18"/>
      <c r="J60" s="14"/>
      <c r="K60" s="18"/>
      <c r="L60" s="14"/>
      <c r="M60" s="14">
        <v>3610</v>
      </c>
      <c r="N60" s="14"/>
      <c r="O60" s="15" t="s">
        <v>117</v>
      </c>
      <c r="P60" s="14"/>
      <c r="Q60" s="17">
        <v>1115874</v>
      </c>
      <c r="R60" s="14"/>
      <c r="S60" s="17"/>
      <c r="T60" s="14"/>
      <c r="U60" s="17">
        <v>29863</v>
      </c>
      <c r="V60" s="14"/>
      <c r="W60" s="17" t="s">
        <v>28</v>
      </c>
    </row>
    <row r="61" spans="1:23" ht="14.25">
      <c r="A61" s="14"/>
      <c r="B61" s="14"/>
      <c r="C61" s="15" t="s">
        <v>118</v>
      </c>
      <c r="D61" s="14"/>
      <c r="E61" s="16"/>
      <c r="F61" s="14"/>
      <c r="G61" s="16"/>
      <c r="H61" s="14"/>
      <c r="I61" s="16"/>
      <c r="J61" s="14"/>
      <c r="K61" s="16"/>
      <c r="L61" s="14"/>
      <c r="M61" s="14" t="s">
        <v>119</v>
      </c>
      <c r="N61" s="14"/>
      <c r="O61" s="15" t="s">
        <v>120</v>
      </c>
      <c r="P61" s="14"/>
      <c r="Q61" s="17">
        <f>SUM(Q43:Q60)</f>
        <v>50063885</v>
      </c>
      <c r="R61" s="14"/>
      <c r="S61" s="17">
        <v>56</v>
      </c>
      <c r="T61" s="14"/>
      <c r="U61" s="17">
        <f>SUM(U43:U60)</f>
        <v>50899418</v>
      </c>
      <c r="V61" s="14"/>
      <c r="W61" s="17">
        <v>53</v>
      </c>
    </row>
    <row r="62" spans="1:23" ht="14.25">
      <c r="A62" s="14">
        <v>1800</v>
      </c>
      <c r="B62" s="14"/>
      <c r="C62" s="15" t="s">
        <v>121</v>
      </c>
      <c r="D62" s="14"/>
      <c r="E62" s="16">
        <v>307784</v>
      </c>
      <c r="F62" s="14"/>
      <c r="G62" s="16"/>
      <c r="H62" s="14"/>
      <c r="I62" s="16">
        <v>298891</v>
      </c>
      <c r="J62" s="14"/>
      <c r="K62" s="16">
        <v>1</v>
      </c>
      <c r="L62" s="14"/>
      <c r="M62" s="14"/>
      <c r="N62" s="14"/>
      <c r="O62" s="14"/>
      <c r="P62" s="14"/>
      <c r="Q62" s="16"/>
      <c r="R62" s="14"/>
      <c r="S62" s="16"/>
      <c r="T62" s="14"/>
      <c r="U62" s="16"/>
      <c r="V62" s="14"/>
      <c r="W62" s="16"/>
    </row>
    <row r="63" spans="1:23" ht="14.25">
      <c r="A63" s="14">
        <v>1810</v>
      </c>
      <c r="B63" s="14"/>
      <c r="C63" s="15" t="s">
        <v>122</v>
      </c>
      <c r="D63" s="14"/>
      <c r="E63" s="16">
        <v>99813</v>
      </c>
      <c r="F63" s="14"/>
      <c r="G63" s="16"/>
      <c r="H63" s="14"/>
      <c r="I63" s="16">
        <v>154412</v>
      </c>
      <c r="J63" s="14"/>
      <c r="K63" s="16" t="s">
        <v>28</v>
      </c>
      <c r="L63" s="14"/>
      <c r="M63" s="14"/>
      <c r="N63" s="14"/>
      <c r="O63" s="14"/>
      <c r="P63" s="14"/>
      <c r="Q63" s="16"/>
      <c r="R63" s="14"/>
      <c r="S63" s="16"/>
      <c r="T63" s="14"/>
      <c r="U63" s="16"/>
      <c r="V63" s="14"/>
      <c r="W63" s="16"/>
    </row>
    <row r="64" spans="1:23" ht="14.25">
      <c r="A64" s="14">
        <v>1820</v>
      </c>
      <c r="B64" s="14"/>
      <c r="C64" s="15" t="s">
        <v>123</v>
      </c>
      <c r="D64" s="14"/>
      <c r="E64" s="16">
        <v>510464</v>
      </c>
      <c r="F64" s="14"/>
      <c r="G64" s="16"/>
      <c r="H64" s="14"/>
      <c r="I64" s="16">
        <v>400186</v>
      </c>
      <c r="J64" s="14"/>
      <c r="K64" s="16">
        <v>1</v>
      </c>
      <c r="L64" s="14"/>
      <c r="M64" s="14"/>
      <c r="N64" s="14"/>
      <c r="O64" s="14"/>
      <c r="P64" s="14"/>
      <c r="Q64" s="16"/>
      <c r="R64" s="14"/>
      <c r="S64" s="16"/>
      <c r="T64" s="14"/>
      <c r="U64" s="16"/>
      <c r="V64" s="14"/>
      <c r="W64" s="16"/>
    </row>
    <row r="65" spans="1:23" ht="14.25">
      <c r="A65" s="14">
        <v>1830</v>
      </c>
      <c r="B65" s="14"/>
      <c r="C65" s="15" t="s">
        <v>124</v>
      </c>
      <c r="D65" s="14"/>
      <c r="E65" s="16">
        <v>596245</v>
      </c>
      <c r="F65" s="14"/>
      <c r="G65" s="16"/>
      <c r="H65" s="14"/>
      <c r="I65" s="16">
        <v>408579</v>
      </c>
      <c r="J65" s="14"/>
      <c r="K65" s="16" t="s">
        <v>28</v>
      </c>
      <c r="L65" s="14"/>
      <c r="M65" s="14"/>
      <c r="N65" s="14"/>
      <c r="O65" s="14"/>
      <c r="P65" s="14"/>
      <c r="Q65" s="16"/>
      <c r="R65" s="14"/>
      <c r="S65" s="16"/>
      <c r="T65" s="14"/>
      <c r="U65" s="16"/>
      <c r="V65" s="14"/>
      <c r="W65" s="16"/>
    </row>
    <row r="66" spans="1:23" ht="14.25">
      <c r="A66" s="14">
        <v>1860</v>
      </c>
      <c r="B66" s="14"/>
      <c r="C66" s="15" t="s">
        <v>125</v>
      </c>
      <c r="D66" s="14"/>
      <c r="E66" s="16">
        <v>743916</v>
      </c>
      <c r="F66" s="14"/>
      <c r="G66" s="16"/>
      <c r="H66" s="14"/>
      <c r="I66" s="16">
        <v>1135264</v>
      </c>
      <c r="J66" s="14"/>
      <c r="K66" s="16">
        <v>3</v>
      </c>
      <c r="L66" s="14"/>
      <c r="M66" s="14"/>
      <c r="N66" s="14"/>
      <c r="O66" s="14"/>
      <c r="P66" s="14"/>
      <c r="Q66" s="16"/>
      <c r="R66" s="14"/>
      <c r="S66" s="16"/>
      <c r="T66" s="14"/>
      <c r="U66" s="16"/>
      <c r="V66" s="14"/>
      <c r="W66" s="16"/>
    </row>
    <row r="67" spans="1:23" ht="14.25">
      <c r="A67" s="14">
        <v>1888</v>
      </c>
      <c r="B67" s="14"/>
      <c r="C67" s="15" t="s">
        <v>126</v>
      </c>
      <c r="D67" s="14"/>
      <c r="E67" s="17">
        <v>684912</v>
      </c>
      <c r="F67" s="14"/>
      <c r="G67" s="17"/>
      <c r="H67" s="14"/>
      <c r="I67" s="17">
        <v>686722</v>
      </c>
      <c r="J67" s="14"/>
      <c r="K67" s="17" t="s">
        <v>28</v>
      </c>
      <c r="L67" s="14"/>
      <c r="M67" s="14"/>
      <c r="N67" s="14"/>
      <c r="O67" s="14"/>
      <c r="P67" s="14"/>
      <c r="Q67" s="16"/>
      <c r="R67" s="14"/>
      <c r="S67" s="16"/>
      <c r="T67" s="14"/>
      <c r="U67" s="16"/>
      <c r="V67" s="14"/>
      <c r="W67" s="16"/>
    </row>
    <row r="68" spans="1:23" ht="14.25">
      <c r="A68" s="14" t="s">
        <v>127</v>
      </c>
      <c r="B68" s="14"/>
      <c r="C68" s="15" t="s">
        <v>128</v>
      </c>
      <c r="D68" s="14"/>
      <c r="E68" s="45">
        <f>SUM(E62:E67)</f>
        <v>2943134</v>
      </c>
      <c r="F68" s="14"/>
      <c r="G68" s="17">
        <v>4</v>
      </c>
      <c r="H68" s="14"/>
      <c r="I68" s="17">
        <f>SUM(I62:I67)</f>
        <v>3084054</v>
      </c>
      <c r="J68" s="14"/>
      <c r="K68" s="17">
        <v>5</v>
      </c>
      <c r="L68" s="14"/>
      <c r="M68" s="14"/>
      <c r="N68" s="14"/>
      <c r="O68" s="14"/>
      <c r="P68" s="14"/>
      <c r="Q68" s="16"/>
      <c r="R68" s="14"/>
      <c r="S68" s="16"/>
      <c r="T68" s="14"/>
      <c r="U68" s="16"/>
      <c r="V68" s="14"/>
      <c r="W68" s="16"/>
    </row>
    <row r="69" spans="1:23" ht="13.5">
      <c r="A69" s="412" t="s">
        <v>129</v>
      </c>
      <c r="B69" s="412"/>
      <c r="C69" s="14"/>
      <c r="D69" s="412"/>
      <c r="E69" s="417">
        <f>SUM(E24,E33,E47,E59,E68)</f>
        <v>91794368</v>
      </c>
      <c r="F69" s="412"/>
      <c r="G69" s="417">
        <v>100</v>
      </c>
      <c r="H69" s="412"/>
      <c r="I69" s="417">
        <f>SUM(I24,I33,I47,I59,I68)</f>
        <v>85484200</v>
      </c>
      <c r="J69" s="412"/>
      <c r="K69" s="417">
        <v>100</v>
      </c>
      <c r="L69" s="412"/>
      <c r="M69" s="412"/>
      <c r="N69" s="412"/>
      <c r="O69" s="414" t="s">
        <v>131</v>
      </c>
      <c r="P69" s="412"/>
      <c r="Q69" s="417">
        <f>SUM(Q38,Q61)</f>
        <v>91794368</v>
      </c>
      <c r="R69" s="412"/>
      <c r="S69" s="417">
        <v>100</v>
      </c>
      <c r="T69" s="412"/>
      <c r="U69" s="417">
        <f>SUM(U38,U61)</f>
        <v>85484200</v>
      </c>
      <c r="V69" s="412"/>
      <c r="W69" s="417">
        <v>100</v>
      </c>
    </row>
    <row r="70" spans="1:23" ht="14.25">
      <c r="A70" s="412"/>
      <c r="B70" s="412"/>
      <c r="C70" s="15" t="s">
        <v>130</v>
      </c>
      <c r="D70" s="412"/>
      <c r="E70" s="417"/>
      <c r="F70" s="412"/>
      <c r="G70" s="417"/>
      <c r="H70" s="412"/>
      <c r="I70" s="417"/>
      <c r="J70" s="412"/>
      <c r="K70" s="417"/>
      <c r="L70" s="412"/>
      <c r="M70" s="412"/>
      <c r="N70" s="412"/>
      <c r="O70" s="414"/>
      <c r="P70" s="412"/>
      <c r="Q70" s="417"/>
      <c r="R70" s="412"/>
      <c r="S70" s="417"/>
      <c r="T70" s="412"/>
      <c r="U70" s="417"/>
      <c r="V70" s="412"/>
      <c r="W70" s="417"/>
    </row>
    <row r="71" ht="13.5">
      <c r="A71" s="19"/>
    </row>
    <row r="72" ht="14.25" hidden="1" outlineLevel="1">
      <c r="A72" s="20" t="s">
        <v>132</v>
      </c>
    </row>
    <row r="73" ht="14.25" hidden="1" outlineLevel="1">
      <c r="A73" s="20" t="s">
        <v>133</v>
      </c>
    </row>
    <row r="74" spans="1:3" ht="14.25" hidden="1" outlineLevel="1">
      <c r="A74" s="21" t="s">
        <v>134</v>
      </c>
      <c r="B74" s="21" t="s">
        <v>135</v>
      </c>
      <c r="C74" s="21" t="s">
        <v>136</v>
      </c>
    </row>
    <row r="75" ht="12.75" hidden="1" outlineLevel="1"/>
    <row r="76" ht="12.75" hidden="1" outlineLevel="1"/>
    <row r="77" ht="12.75" hidden="1" outlineLevel="1"/>
    <row r="78" ht="12.75" hidden="1" outlineLevel="1"/>
    <row r="79" ht="12.75" hidden="1" outlineLevel="1"/>
    <row r="80" ht="12.75" collapsed="1"/>
  </sheetData>
  <sheetProtection/>
  <mergeCells count="26">
    <mergeCell ref="E8:G8"/>
    <mergeCell ref="I8:K8"/>
    <mergeCell ref="Q8:S8"/>
    <mergeCell ref="U8:W8"/>
    <mergeCell ref="A69:A70"/>
    <mergeCell ref="B69:B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V69:V70"/>
    <mergeCell ref="W69:W70"/>
    <mergeCell ref="R69:R70"/>
    <mergeCell ref="S69:S70"/>
    <mergeCell ref="T69:T70"/>
    <mergeCell ref="U69:U7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TSMC</dc:creator>
  <cp:keywords/>
  <dc:description/>
  <cp:lastModifiedBy>admin</cp:lastModifiedBy>
  <cp:lastPrinted>2017-01-24T13:45:43Z</cp:lastPrinted>
  <dcterms:created xsi:type="dcterms:W3CDTF">2000-01-04T02:26:02Z</dcterms:created>
  <dcterms:modified xsi:type="dcterms:W3CDTF">2017-05-04T10:00:09Z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